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coffie\OneDrive - THE COMMONWEALTH SECRETARIAT\Documents\"/>
    </mc:Choice>
  </mc:AlternateContent>
  <bookViews>
    <workbookView xWindow="0" yWindow="0" windowWidth="25200" windowHeight="11928" activeTab="3"/>
  </bookViews>
  <sheets>
    <sheet name="Summary" sheetId="3" r:id="rId1"/>
    <sheet name="Instructions" sheetId="4" r:id="rId2"/>
    <sheet name="Sheet1" sheetId="1" r:id="rId3"/>
    <sheet name="Sheet2" sheetId="2"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3" l="1"/>
  <c r="B24" i="3" l="1"/>
  <c r="B25" i="3"/>
  <c r="B26" i="3"/>
  <c r="B30" i="3" s="1"/>
  <c r="B23" i="3"/>
  <c r="A30" i="3"/>
  <c r="B27" i="3"/>
  <c r="N22" i="1" l="1"/>
  <c r="N33" i="1"/>
  <c r="N34" i="1"/>
  <c r="N35" i="1"/>
  <c r="N36" i="1"/>
  <c r="N37" i="1"/>
  <c r="N38" i="1"/>
  <c r="N32" i="1"/>
  <c r="N39" i="1" l="1"/>
  <c r="C38" i="1"/>
  <c r="C37" i="1"/>
  <c r="C36" i="1"/>
  <c r="C35" i="1"/>
  <c r="C34" i="1"/>
  <c r="C33" i="1"/>
  <c r="C32" i="1"/>
  <c r="C27" i="1"/>
  <c r="C26" i="1"/>
  <c r="C25" i="1"/>
  <c r="C24" i="1"/>
  <c r="C23" i="1"/>
  <c r="C22" i="1"/>
  <c r="N27" i="1" l="1"/>
  <c r="N26" i="1"/>
  <c r="N25" i="1"/>
  <c r="N24" i="1"/>
  <c r="N23" i="1"/>
  <c r="N28" i="1" l="1"/>
  <c r="B16" i="3" s="1"/>
  <c r="D38" i="1"/>
  <c r="D37" i="1"/>
  <c r="D36" i="1"/>
  <c r="D35" i="1"/>
  <c r="D34" i="1"/>
  <c r="D33" i="1"/>
  <c r="D32" i="1"/>
  <c r="D22" i="1"/>
  <c r="D24" i="1"/>
  <c r="D25" i="1"/>
  <c r="D26" i="1"/>
  <c r="D27" i="1"/>
  <c r="D23" i="1"/>
  <c r="G27" i="1" l="1"/>
  <c r="F27" i="1"/>
  <c r="G22" i="1"/>
  <c r="F22" i="1"/>
  <c r="G35" i="1"/>
  <c r="F35" i="1"/>
  <c r="G26" i="1"/>
  <c r="F26" i="1"/>
  <c r="G32" i="1"/>
  <c r="F32" i="1"/>
  <c r="G36" i="1"/>
  <c r="F36" i="1"/>
  <c r="G23" i="1"/>
  <c r="F23" i="1"/>
  <c r="G25" i="1"/>
  <c r="F25" i="1"/>
  <c r="G33" i="1"/>
  <c r="F33" i="1"/>
  <c r="G37" i="1"/>
  <c r="F37" i="1"/>
  <c r="G24" i="1"/>
  <c r="F24" i="1"/>
  <c r="G34" i="1"/>
  <c r="F34" i="1"/>
  <c r="G38" i="1"/>
  <c r="F38" i="1"/>
  <c r="P35" i="1"/>
  <c r="R35" i="1" s="1"/>
  <c r="Q35" i="1" s="1"/>
  <c r="S35" i="1" s="1"/>
  <c r="P32" i="1"/>
  <c r="R32" i="1" s="1"/>
  <c r="P36" i="1"/>
  <c r="R36" i="1" s="1"/>
  <c r="Q36" i="1" s="1"/>
  <c r="S36" i="1" s="1"/>
  <c r="P33" i="1"/>
  <c r="R33" i="1" s="1"/>
  <c r="Q33" i="1" s="1"/>
  <c r="S33" i="1" s="1"/>
  <c r="P37" i="1"/>
  <c r="R37" i="1" s="1"/>
  <c r="Q37" i="1" s="1"/>
  <c r="P34" i="1"/>
  <c r="R34" i="1" s="1"/>
  <c r="P38" i="1"/>
  <c r="R38" i="1"/>
  <c r="S22" i="1"/>
  <c r="E22" i="1"/>
  <c r="E32" i="1"/>
  <c r="E36" i="1"/>
  <c r="E33" i="1"/>
  <c r="E37" i="1"/>
  <c r="E34" i="1"/>
  <c r="E35" i="1"/>
  <c r="E38" i="1"/>
  <c r="S27" i="1"/>
  <c r="E27" i="1"/>
  <c r="S25" i="1"/>
  <c r="E25" i="1"/>
  <c r="E26" i="1"/>
  <c r="S26" i="1"/>
  <c r="E24" i="1"/>
  <c r="S24" i="1"/>
  <c r="S23" i="1"/>
  <c r="E23" i="1"/>
  <c r="G39" i="1" l="1"/>
  <c r="B13" i="3" s="1"/>
  <c r="G28" i="1"/>
  <c r="B12" i="3" s="1"/>
  <c r="H38" i="1"/>
  <c r="I38" i="1" s="1"/>
  <c r="J38" i="1" s="1"/>
  <c r="K38" i="1" s="1"/>
  <c r="H24" i="1"/>
  <c r="I24" i="1" s="1"/>
  <c r="J24" i="1" s="1"/>
  <c r="K24" i="1" s="1"/>
  <c r="H37" i="1"/>
  <c r="I37" i="1" s="1"/>
  <c r="J37" i="1" s="1"/>
  <c r="K37" i="1" s="1"/>
  <c r="H25" i="1"/>
  <c r="I25" i="1" s="1"/>
  <c r="J25" i="1" s="1"/>
  <c r="K25" i="1" s="1"/>
  <c r="H36" i="1"/>
  <c r="I36" i="1" s="1"/>
  <c r="J36" i="1" s="1"/>
  <c r="K36" i="1" s="1"/>
  <c r="H26" i="1"/>
  <c r="I26" i="1" s="1"/>
  <c r="J26" i="1" s="1"/>
  <c r="K26" i="1" s="1"/>
  <c r="H22" i="1"/>
  <c r="I22" i="1" s="1"/>
  <c r="J22" i="1" s="1"/>
  <c r="K22" i="1" s="1"/>
  <c r="Q32" i="1"/>
  <c r="S32" i="1" s="1"/>
  <c r="O32" i="1" s="1"/>
  <c r="U32" i="1" s="1"/>
  <c r="H34" i="1"/>
  <c r="I34" i="1" s="1"/>
  <c r="J34" i="1" s="1"/>
  <c r="K34" i="1" s="1"/>
  <c r="H33" i="1"/>
  <c r="I33" i="1" s="1"/>
  <c r="J33" i="1" s="1"/>
  <c r="K33" i="1" s="1"/>
  <c r="H23" i="1"/>
  <c r="I23" i="1" s="1"/>
  <c r="J23" i="1" s="1"/>
  <c r="K23" i="1" s="1"/>
  <c r="H32" i="1"/>
  <c r="I32" i="1" s="1"/>
  <c r="J32" i="1" s="1"/>
  <c r="K32" i="1" s="1"/>
  <c r="H35" i="1"/>
  <c r="I35" i="1" s="1"/>
  <c r="J35" i="1" s="1"/>
  <c r="K35" i="1" s="1"/>
  <c r="H27" i="1"/>
  <c r="I27" i="1" s="1"/>
  <c r="J27" i="1" s="1"/>
  <c r="K27" i="1" s="1"/>
  <c r="O33" i="1"/>
  <c r="Q38" i="1"/>
  <c r="S38" i="1" s="1"/>
  <c r="O38" i="1" s="1"/>
  <c r="U38" i="1" s="1"/>
  <c r="O35" i="1"/>
  <c r="T35" i="1" s="1"/>
  <c r="O36" i="1"/>
  <c r="T36" i="1" s="1"/>
  <c r="S37" i="1"/>
  <c r="O37" i="1" s="1"/>
  <c r="Q34" i="1"/>
  <c r="S34" i="1" s="1"/>
  <c r="O34" i="1" s="1"/>
  <c r="T34" i="1" s="1"/>
  <c r="O23" i="1"/>
  <c r="T23" i="1" s="1"/>
  <c r="O25" i="1"/>
  <c r="U25" i="1" s="1"/>
  <c r="O27" i="1"/>
  <c r="U27" i="1" s="1"/>
  <c r="O24" i="1"/>
  <c r="U24" i="1" s="1"/>
  <c r="O22" i="1"/>
  <c r="O26" i="1"/>
  <c r="U26" i="1" s="1"/>
  <c r="U35" i="1"/>
  <c r="B14" i="3" l="1"/>
  <c r="T27" i="1"/>
  <c r="T38" i="1"/>
  <c r="U36" i="1"/>
  <c r="T25" i="1"/>
  <c r="T32" i="1"/>
  <c r="W38" i="1"/>
  <c r="V38" i="1"/>
  <c r="X38" i="1"/>
  <c r="L27" i="1"/>
  <c r="X27" i="1"/>
  <c r="W27" i="1"/>
  <c r="V27" i="1"/>
  <c r="W23" i="1"/>
  <c r="V23" i="1"/>
  <c r="X23" i="1"/>
  <c r="X33" i="1"/>
  <c r="W33" i="1"/>
  <c r="V33" i="1"/>
  <c r="X32" i="1"/>
  <c r="V32" i="1"/>
  <c r="W32" i="1"/>
  <c r="M36" i="1"/>
  <c r="W36" i="1"/>
  <c r="X36" i="1"/>
  <c r="V36" i="1"/>
  <c r="M37" i="1"/>
  <c r="X37" i="1"/>
  <c r="W37" i="1"/>
  <c r="V37" i="1"/>
  <c r="X24" i="1"/>
  <c r="W24" i="1"/>
  <c r="V24" i="1"/>
  <c r="X34" i="1"/>
  <c r="W34" i="1"/>
  <c r="V34" i="1"/>
  <c r="X22" i="1"/>
  <c r="W22" i="1"/>
  <c r="V22" i="1"/>
  <c r="X26" i="1"/>
  <c r="W26" i="1"/>
  <c r="V26" i="1"/>
  <c r="V35" i="1"/>
  <c r="W35" i="1"/>
  <c r="X35" i="1"/>
  <c r="V25" i="1"/>
  <c r="W25" i="1"/>
  <c r="X25" i="1"/>
  <c r="M27" i="1"/>
  <c r="U34" i="1"/>
  <c r="U23" i="1"/>
  <c r="L37" i="1"/>
  <c r="M25" i="1"/>
  <c r="L25" i="1"/>
  <c r="T24" i="1"/>
  <c r="T26" i="1"/>
  <c r="M22" i="1"/>
  <c r="L22" i="1"/>
  <c r="U22" i="1"/>
  <c r="T22" i="1"/>
  <c r="L36" i="1"/>
  <c r="U33" i="1"/>
  <c r="T33" i="1"/>
  <c r="M32" i="1"/>
  <c r="L32" i="1"/>
  <c r="L34" i="1"/>
  <c r="M34" i="1"/>
  <c r="M35" i="1"/>
  <c r="L35" i="1"/>
  <c r="U37" i="1"/>
  <c r="T37" i="1"/>
  <c r="M33" i="1"/>
  <c r="L33" i="1"/>
  <c r="L38" i="1"/>
  <c r="M38" i="1"/>
  <c r="M26" i="1"/>
  <c r="L26" i="1"/>
  <c r="M24" i="1"/>
  <c r="L24" i="1"/>
  <c r="L23" i="1"/>
  <c r="M23" i="1"/>
  <c r="B17" i="3"/>
  <c r="B18" i="3" s="1"/>
  <c r="B20" i="3" s="1"/>
  <c r="B33" i="3" s="1"/>
</calcChain>
</file>

<file path=xl/sharedStrings.xml><?xml version="1.0" encoding="utf-8"?>
<sst xmlns="http://schemas.openxmlformats.org/spreadsheetml/2006/main" count="177" uniqueCount="107">
  <si>
    <t>(Comments field if required)</t>
  </si>
  <si>
    <t xml:space="preserve">Company Name - </t>
  </si>
  <si>
    <t>Temporary staffing fee</t>
  </si>
  <si>
    <t>(20% Tax Payers )</t>
  </si>
  <si>
    <t>%</t>
  </si>
  <si>
    <t>This is the agency margin as a % of the hourly rate equivalent</t>
  </si>
  <si>
    <t>(40% Tax Payers)</t>
  </si>
  <si>
    <t>Candidate Placement fee</t>
  </si>
  <si>
    <t>This is the agency placement fee as a % of the annual salary</t>
  </si>
  <si>
    <t>Temporary staffing fee to Candidate Placement fee discount</t>
  </si>
  <si>
    <t>Number of weeks already worked</t>
  </si>
  <si>
    <t>After working</t>
  </si>
  <si>
    <t>or more weeks</t>
  </si>
  <si>
    <t>20% tax payers</t>
  </si>
  <si>
    <t>Timesheet Contract</t>
  </si>
  <si>
    <t>Secretariat Contract</t>
  </si>
  <si>
    <t>Savings on Secretariat Contract</t>
  </si>
  <si>
    <t>Grade</t>
  </si>
  <si>
    <t>Salary</t>
  </si>
  <si>
    <t>Per day</t>
  </si>
  <si>
    <t>Hourly rate</t>
  </si>
  <si>
    <t>Employers NI Contribution (13.8%)</t>
  </si>
  <si>
    <t>Holiday pay 12.07%</t>
  </si>
  <si>
    <t>Agency Margin (as above)</t>
  </si>
  <si>
    <t>Sub total</t>
  </si>
  <si>
    <t>VAT</t>
  </si>
  <si>
    <t>Total cost</t>
  </si>
  <si>
    <t>Monthly cost</t>
  </si>
  <si>
    <t>Cost per 3 months</t>
  </si>
  <si>
    <t>Cost per 6 months</t>
  </si>
  <si>
    <t>Monthly Contract Cost</t>
  </si>
  <si>
    <t>Internal Tax 20% (after £10k allowance)</t>
  </si>
  <si>
    <t>Contract cost per 3 months</t>
  </si>
  <si>
    <t>Contract cost per 6 months</t>
  </si>
  <si>
    <t>Monthly</t>
  </si>
  <si>
    <t>3 monthly</t>
  </si>
  <si>
    <t>6 monthly</t>
  </si>
  <si>
    <t>J</t>
  </si>
  <si>
    <t>k</t>
  </si>
  <si>
    <t>l</t>
  </si>
  <si>
    <t>m</t>
  </si>
  <si>
    <t>n</t>
  </si>
  <si>
    <t>o</t>
  </si>
  <si>
    <t>40% tax payers</t>
  </si>
  <si>
    <t>Total Taxable Income</t>
  </si>
  <si>
    <t>20% Tax</t>
  </si>
  <si>
    <t>Higher Tax</t>
  </si>
  <si>
    <t>Total Tax (combined)</t>
  </si>
  <si>
    <t>c</t>
  </si>
  <si>
    <t>d</t>
  </si>
  <si>
    <t>e</t>
  </si>
  <si>
    <t>f</t>
  </si>
  <si>
    <t>g</t>
  </si>
  <si>
    <t>h</t>
  </si>
  <si>
    <t>i</t>
  </si>
  <si>
    <t>Assumptions</t>
  </si>
  <si>
    <t>Assuming 232 working days per year</t>
  </si>
  <si>
    <t>Assuming 36 hour week divided by 5 is 7.2 hours per day</t>
  </si>
  <si>
    <t>The Contractor is required to provide three sections of pricing information for the contract.</t>
  </si>
  <si>
    <t>Section 1</t>
  </si>
  <si>
    <t>Temporary Staffing Fee as a percentage of the hourly rate on the Secretariat Pay scale</t>
  </si>
  <si>
    <t>Section 2</t>
  </si>
  <si>
    <t>Staff which are identified by the contractor and transferred to the Secretariats temporary or permanent contract on appointment</t>
  </si>
  <si>
    <t xml:space="preserve">(20% Tax Payers) Contractors fixed cost transfer fee expressed as a % of the salary e.g. 8% - </t>
  </si>
  <si>
    <t xml:space="preserve">(40% Tax Payers) Contractors fixed cost transfer fee expressed as a % of the salary e.g. 8% - </t>
  </si>
  <si>
    <t>Section 3</t>
  </si>
  <si>
    <t>Temp to perm rates:</t>
  </si>
  <si>
    <t>Expressed as a percentage of the full annual salary</t>
  </si>
  <si>
    <t>No additional Charges</t>
  </si>
  <si>
    <t>Agency Margin          (as above)</t>
  </si>
  <si>
    <r>
      <t xml:space="preserve"> </t>
    </r>
    <r>
      <rPr>
        <sz val="11"/>
        <color rgb="FF0070C0"/>
        <rFont val="Calibri"/>
        <family val="2"/>
        <scheme val="minor"/>
      </rPr>
      <t xml:space="preserve">BLUE AREAS </t>
    </r>
    <r>
      <rPr>
        <sz val="11"/>
        <color theme="1"/>
        <rFont val="Calibri"/>
        <family val="2"/>
        <scheme val="minor"/>
      </rPr>
      <t>To be completed by the Supplier.</t>
    </r>
  </si>
  <si>
    <t>To be completed by the Supplier.</t>
  </si>
  <si>
    <t>This is the amount of discount provided by the agency in lieu of profits already made by 3.3</t>
  </si>
  <si>
    <t>the following discount from the fee charged in 3.3 applies</t>
  </si>
  <si>
    <t xml:space="preserve">Pricing /Commercial Schedule </t>
  </si>
  <si>
    <t>Name of Tenderer:</t>
  </si>
  <si>
    <t>Procurement Title</t>
  </si>
  <si>
    <t>Procurement Reference</t>
  </si>
  <si>
    <t xml:space="preserve">DESCRIPTION </t>
  </si>
  <si>
    <t>TOTAL PRICE (inc VAT)</t>
  </si>
  <si>
    <t>Engagement of Recruitment  Agencies for Temporary Staffing</t>
  </si>
  <si>
    <t>501-2020</t>
  </si>
  <si>
    <t>General Instructions</t>
  </si>
  <si>
    <t xml:space="preserve">The commercial schedule must be returned as part of your  tender and must reflect the cost of your provision of the servcies as set out on the specification and your tender responses. </t>
  </si>
  <si>
    <t>The rates provided will be fixed for the three year term of contract</t>
  </si>
  <si>
    <t>All prices shall be submitted in Great British Pounds Sterling (£).</t>
  </si>
  <si>
    <t>Placement  fee (as above)</t>
  </si>
  <si>
    <t>Placement (as above)</t>
  </si>
  <si>
    <t xml:space="preserve">3.1 Temporary  Agency Fees   </t>
  </si>
  <si>
    <t>3.2 Candidate Placement Fees</t>
  </si>
  <si>
    <t xml:space="preserve"> ( 20%  Tax Payers)</t>
  </si>
  <si>
    <t>( 40 % Tax Payers)</t>
  </si>
  <si>
    <t>Sub-Totals</t>
  </si>
  <si>
    <t>( 20% Tax Payers)</t>
  </si>
  <si>
    <t>( 40% Tax Payers)</t>
  </si>
  <si>
    <t>Total Price</t>
  </si>
  <si>
    <t>no charge</t>
  </si>
  <si>
    <t>payable fees</t>
  </si>
  <si>
    <t>3.3 Temp to Perm Discount Rate  Charged</t>
  </si>
  <si>
    <t>Grandtotals</t>
  </si>
  <si>
    <t>TOTAL PRICE SUMMARY FOR TEMPORARY STAFFING</t>
  </si>
  <si>
    <t>The commercial evaluation of the tender will be based on Fixed rate price for the Core service requirements: 3.1 Temporary Staffing Fee, 3.2 Candidate Placement Fee and 3.3 Temporary staffing to Candidate placement discount fee.</t>
  </si>
  <si>
    <t>test case scenario  using  Salary Grade K @ 13 weeks</t>
  </si>
  <si>
    <t>3.3 will be based on scenario taking  salary grade K as the test  case at 13 weeks</t>
  </si>
  <si>
    <r>
      <t xml:space="preserve">Tenderers shall only complete the </t>
    </r>
    <r>
      <rPr>
        <b/>
        <sz val="11"/>
        <color theme="4"/>
        <rFont val="Calibri"/>
        <family val="2"/>
        <scheme val="minor"/>
      </rPr>
      <t>Blue Areas</t>
    </r>
    <r>
      <rPr>
        <sz val="11"/>
        <color rgb="FF000000"/>
        <rFont val="Calibri"/>
        <family val="2"/>
        <scheme val="minor"/>
      </rPr>
      <t xml:space="preserve"> in the worksheets. When entering prices, enter only the numerical value. Do not add or include any additional characters such as £. </t>
    </r>
  </si>
  <si>
    <t>6</t>
  </si>
  <si>
    <t>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</si>
</sst>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quot;£&quot;#,##0.00"/>
  </numFmts>
  <fonts count="20" x14ac:knownFonts="1">
    <font>
      <sz val="11"/>
      <color theme="1"/>
      <name val="Calibri"/>
      <family val="2"/>
      <scheme val="minor"/>
    </font>
    <font>
      <sz val="11"/>
      <color rgb="FF006100"/>
      <name val="Calibri"/>
      <family val="2"/>
      <scheme val="minor"/>
    </font>
    <font>
      <sz val="11"/>
      <color rgb="FF9C0006"/>
      <name val="Calibri"/>
      <family val="2"/>
      <scheme val="minor"/>
    </font>
    <font>
      <b/>
      <sz val="11"/>
      <color theme="0"/>
      <name val="Calibri"/>
      <family val="2"/>
      <scheme val="minor"/>
    </font>
    <font>
      <sz val="11"/>
      <color rgb="FF9C6500"/>
      <name val="Calibri"/>
      <family val="2"/>
      <scheme val="minor"/>
    </font>
    <font>
      <sz val="11"/>
      <color theme="0"/>
      <name val="Calibri"/>
      <family val="2"/>
      <scheme val="minor"/>
    </font>
    <font>
      <sz val="11"/>
      <color rgb="FF0070C0"/>
      <name val="Calibri"/>
      <family val="2"/>
      <scheme val="minor"/>
    </font>
    <font>
      <sz val="11"/>
      <color theme="4"/>
      <name val="Calibri"/>
      <family val="2"/>
      <scheme val="minor"/>
    </font>
    <font>
      <b/>
      <u/>
      <sz val="14"/>
      <color rgb="FF000000"/>
      <name val="Calibri"/>
      <family val="2"/>
      <scheme val="minor"/>
    </font>
    <font>
      <sz val="11"/>
      <color rgb="FF000000"/>
      <name val="Calibri"/>
      <family val="2"/>
      <scheme val="minor"/>
    </font>
    <font>
      <b/>
      <sz val="12"/>
      <color rgb="FF000000"/>
      <name val="Calibri"/>
      <family val="2"/>
      <scheme val="minor"/>
    </font>
    <font>
      <b/>
      <sz val="11"/>
      <color rgb="FF000000"/>
      <name val="Calibri"/>
      <family val="2"/>
      <scheme val="minor"/>
    </font>
    <font>
      <b/>
      <u/>
      <sz val="11"/>
      <color rgb="FF000000"/>
      <name val="Calibri"/>
      <family val="2"/>
      <scheme val="minor"/>
    </font>
    <font>
      <b/>
      <sz val="14"/>
      <color rgb="FF000000"/>
      <name val="Calibri"/>
      <family val="2"/>
      <scheme val="minor"/>
    </font>
    <font>
      <sz val="11"/>
      <color theme="1"/>
      <name val="Calibri"/>
      <family val="2"/>
      <scheme val="minor"/>
    </font>
    <font>
      <b/>
      <sz val="11"/>
      <color theme="1"/>
      <name val="Calibri"/>
      <family val="2"/>
      <scheme val="minor"/>
    </font>
    <font>
      <b/>
      <sz val="11"/>
      <color rgb="FF9C0006"/>
      <name val="Calibri"/>
      <family val="2"/>
      <scheme val="minor"/>
    </font>
    <font>
      <b/>
      <sz val="11"/>
      <color rgb="FF006100"/>
      <name val="Calibri"/>
      <family val="2"/>
      <scheme val="minor"/>
    </font>
    <font>
      <b/>
      <sz val="11"/>
      <color rgb="FF9C6500"/>
      <name val="Calibri"/>
      <family val="2"/>
      <scheme val="minor"/>
    </font>
    <font>
      <b/>
      <sz val="11"/>
      <color theme="4"/>
      <name val="Calibri"/>
      <family val="2"/>
      <scheme val="minor"/>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A5A5A5"/>
      </patternFill>
    </fill>
    <fill>
      <patternFill patternType="solid">
        <fgColor rgb="FFFFEB9C"/>
      </patternFill>
    </fill>
    <fill>
      <patternFill patternType="solid">
        <fgColor theme="8" tint="0.39997558519241921"/>
        <bgColor indexed="65"/>
      </patternFill>
    </fill>
    <fill>
      <patternFill patternType="solid">
        <fgColor theme="4" tint="0.39997558519241921"/>
        <bgColor indexed="64"/>
      </patternFill>
    </fill>
    <fill>
      <patternFill patternType="solid">
        <fgColor rgb="FFFFFFFF"/>
        <bgColor rgb="FF000000"/>
      </patternFill>
    </fill>
    <fill>
      <patternFill patternType="solid">
        <fgColor rgb="FF70AD47"/>
        <bgColor rgb="FF000000"/>
      </patternFill>
    </fill>
    <fill>
      <patternFill patternType="solid">
        <fgColor rgb="FFFFFF00"/>
        <bgColor indexed="64"/>
      </patternFill>
    </fill>
  </fills>
  <borders count="39">
    <border>
      <left/>
      <right/>
      <top/>
      <bottom/>
      <diagonal/>
    </border>
    <border>
      <left style="double">
        <color rgb="FF3F3F3F"/>
      </left>
      <right style="double">
        <color rgb="FF3F3F3F"/>
      </right>
      <top style="double">
        <color rgb="FF3F3F3F"/>
      </top>
      <bottom style="double">
        <color rgb="FF3F3F3F"/>
      </bottom>
      <diagonal/>
    </border>
    <border>
      <left/>
      <right/>
      <top/>
      <bottom style="double">
        <color rgb="FF3F3F3F"/>
      </bottom>
      <diagonal/>
    </border>
    <border>
      <left/>
      <right/>
      <top/>
      <bottom style="medium">
        <color auto="1"/>
      </bottom>
      <diagonal/>
    </border>
    <border>
      <left style="double">
        <color rgb="FF3F3F3F"/>
      </left>
      <right/>
      <top style="double">
        <color rgb="FF3F3F3F"/>
      </top>
      <bottom/>
      <diagonal/>
    </border>
    <border>
      <left/>
      <right/>
      <top style="double">
        <color rgb="FF3F3F3F"/>
      </top>
      <bottom/>
      <diagonal/>
    </border>
    <border>
      <left/>
      <right style="double">
        <color rgb="FF3F3F3F"/>
      </right>
      <top style="double">
        <color rgb="FF3F3F3F"/>
      </top>
      <bottom/>
      <diagonal/>
    </border>
    <border>
      <left style="double">
        <color rgb="FF3F3F3F"/>
      </left>
      <right/>
      <top/>
      <bottom/>
      <diagonal/>
    </border>
    <border>
      <left/>
      <right style="double">
        <color rgb="FF3F3F3F"/>
      </right>
      <top/>
      <bottom/>
      <diagonal/>
    </border>
    <border>
      <left style="double">
        <color rgb="FF3F3F3F"/>
      </left>
      <right/>
      <top/>
      <bottom style="double">
        <color rgb="FF3F3F3F"/>
      </bottom>
      <diagonal/>
    </border>
    <border>
      <left/>
      <right style="double">
        <color rgb="FF3F3F3F"/>
      </right>
      <top/>
      <bottom style="double">
        <color rgb="FF3F3F3F"/>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top style="medium">
        <color auto="1"/>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1" applyNumberFormat="0" applyAlignment="0" applyProtection="0"/>
    <xf numFmtId="0" fontId="4" fillId="5" borderId="0" applyNumberFormat="0" applyBorder="0" applyAlignment="0" applyProtection="0"/>
    <xf numFmtId="0" fontId="5" fillId="6" borderId="0" applyNumberFormat="0" applyBorder="0" applyAlignment="0" applyProtection="0"/>
    <xf numFmtId="43" fontId="14" fillId="0" borderId="0" applyFont="0" applyFill="0" applyBorder="0" applyAlignment="0" applyProtection="0"/>
  </cellStyleXfs>
  <cellXfs count="128">
    <xf numFmtId="0" fontId="0" fillId="0" borderId="0" xfId="0"/>
    <xf numFmtId="0" fontId="0" fillId="0" borderId="0" xfId="0" applyAlignment="1">
      <alignment wrapText="1"/>
    </xf>
    <xf numFmtId="0" fontId="0" fillId="0" borderId="0" xfId="0"/>
    <xf numFmtId="0" fontId="0" fillId="0" borderId="0" xfId="0" applyAlignment="1"/>
    <xf numFmtId="0" fontId="0" fillId="0" borderId="0" xfId="0"/>
    <xf numFmtId="0" fontId="0" fillId="0" borderId="0" xfId="0" applyAlignment="1">
      <alignment horizontal="right"/>
    </xf>
    <xf numFmtId="164" fontId="0" fillId="0" borderId="7" xfId="0" applyNumberFormat="1" applyBorder="1"/>
    <xf numFmtId="164" fontId="0" fillId="0" borderId="0" xfId="0" applyNumberFormat="1" applyBorder="1"/>
    <xf numFmtId="164" fontId="0" fillId="0" borderId="8" xfId="0" applyNumberFormat="1" applyBorder="1"/>
    <xf numFmtId="164" fontId="0" fillId="0" borderId="9" xfId="0" applyNumberFormat="1" applyBorder="1"/>
    <xf numFmtId="164" fontId="0" fillId="0" borderId="2" xfId="0" applyNumberFormat="1" applyBorder="1"/>
    <xf numFmtId="164" fontId="0" fillId="0" borderId="10" xfId="0" applyNumberFormat="1" applyBorder="1"/>
    <xf numFmtId="0" fontId="2" fillId="3" borderId="0" xfId="2"/>
    <xf numFmtId="0" fontId="1" fillId="2" borderId="0" xfId="1"/>
    <xf numFmtId="164" fontId="2" fillId="3" borderId="0" xfId="2" applyNumberFormat="1" applyBorder="1"/>
    <xf numFmtId="164" fontId="0" fillId="0" borderId="4" xfId="0" applyNumberFormat="1" applyBorder="1" applyAlignment="1">
      <alignment wrapText="1"/>
    </xf>
    <xf numFmtId="164" fontId="0" fillId="0" borderId="5" xfId="0" applyNumberFormat="1" applyBorder="1" applyAlignment="1">
      <alignment wrapText="1"/>
    </xf>
    <xf numFmtId="164" fontId="2" fillId="3" borderId="5" xfId="2" applyNumberFormat="1" applyBorder="1" applyAlignment="1">
      <alignment wrapText="1"/>
    </xf>
    <xf numFmtId="164" fontId="0" fillId="0" borderId="6" xfId="0" applyNumberFormat="1" applyBorder="1" applyAlignment="1">
      <alignment wrapText="1"/>
    </xf>
    <xf numFmtId="164" fontId="1" fillId="2" borderId="4" xfId="1" applyNumberFormat="1" applyBorder="1" applyAlignment="1">
      <alignment wrapText="1"/>
    </xf>
    <xf numFmtId="164" fontId="1" fillId="2" borderId="7" xfId="1" applyNumberFormat="1" applyBorder="1"/>
    <xf numFmtId="0" fontId="0" fillId="0" borderId="0" xfId="0" applyAlignment="1" applyProtection="1">
      <alignment horizontal="center"/>
      <protection locked="0"/>
    </xf>
    <xf numFmtId="0" fontId="2" fillId="3" borderId="0" xfId="2" applyAlignment="1">
      <alignment horizontal="right"/>
    </xf>
    <xf numFmtId="0" fontId="1" fillId="2" borderId="0" xfId="1" applyAlignment="1">
      <alignment horizontal="right"/>
    </xf>
    <xf numFmtId="10" fontId="0" fillId="0" borderId="0" xfId="0" applyNumberFormat="1"/>
    <xf numFmtId="0" fontId="0" fillId="0" borderId="0" xfId="0" applyNumberFormat="1" applyAlignment="1">
      <alignment horizontal="center"/>
    </xf>
    <xf numFmtId="49" fontId="0" fillId="0" borderId="0" xfId="0" applyNumberFormat="1" applyAlignment="1">
      <alignment horizontal="center"/>
    </xf>
    <xf numFmtId="0" fontId="0" fillId="0" borderId="0" xfId="0" applyBorder="1" applyAlignment="1" applyProtection="1">
      <alignment horizontal="center"/>
      <protection locked="0"/>
    </xf>
    <xf numFmtId="0" fontId="3" fillId="4" borderId="1" xfId="3" applyAlignment="1">
      <alignment horizontal="right"/>
    </xf>
    <xf numFmtId="0" fontId="2" fillId="3" borderId="0" xfId="2" applyAlignment="1">
      <alignment horizontal="left" wrapText="1"/>
    </xf>
    <xf numFmtId="0" fontId="2" fillId="3" borderId="0" xfId="2" applyAlignment="1">
      <alignment wrapText="1"/>
    </xf>
    <xf numFmtId="0" fontId="2" fillId="3" borderId="0" xfId="2" applyAlignment="1"/>
    <xf numFmtId="0" fontId="4" fillId="5" borderId="0" xfId="4"/>
    <xf numFmtId="0" fontId="4" fillId="5" borderId="0" xfId="4" applyAlignment="1"/>
    <xf numFmtId="0" fontId="4" fillId="5" borderId="0" xfId="4" applyNumberFormat="1" applyAlignment="1">
      <alignment horizontal="center"/>
    </xf>
    <xf numFmtId="49" fontId="4" fillId="5" borderId="0" xfId="4" applyNumberFormat="1" applyAlignment="1">
      <alignment horizontal="center"/>
    </xf>
    <xf numFmtId="0" fontId="0" fillId="0" borderId="0" xfId="0" applyAlignment="1">
      <alignment horizontal="left"/>
    </xf>
    <xf numFmtId="0" fontId="0" fillId="0" borderId="0" xfId="0" applyAlignment="1">
      <alignment horizontal="center"/>
    </xf>
    <xf numFmtId="0" fontId="4" fillId="5" borderId="0" xfId="4" applyAlignment="1">
      <alignment horizontal="center"/>
    </xf>
    <xf numFmtId="0" fontId="0" fillId="0" borderId="0" xfId="0" applyBorder="1" applyAlignment="1" applyProtection="1">
      <alignment horizontal="left" vertical="top"/>
      <protection locked="0"/>
    </xf>
    <xf numFmtId="0" fontId="2" fillId="3" borderId="0" xfId="2" applyAlignment="1">
      <alignment horizontal="left"/>
    </xf>
    <xf numFmtId="0" fontId="0" fillId="7" borderId="0" xfId="0" applyFill="1" applyAlignment="1">
      <alignment horizontal="center"/>
    </xf>
    <xf numFmtId="0" fontId="8" fillId="0" borderId="0" xfId="0" applyFont="1" applyAlignment="1">
      <alignment wrapText="1"/>
    </xf>
    <xf numFmtId="0" fontId="9" fillId="0" borderId="0" xfId="0" applyFont="1"/>
    <xf numFmtId="0" fontId="9" fillId="0" borderId="0" xfId="0" applyFont="1" applyAlignment="1">
      <alignment wrapText="1"/>
    </xf>
    <xf numFmtId="0" fontId="10" fillId="8" borderId="0" xfId="0" applyFont="1" applyFill="1" applyAlignment="1">
      <alignment wrapText="1"/>
    </xf>
    <xf numFmtId="0" fontId="11" fillId="0" borderId="0" xfId="0" applyFont="1" applyAlignment="1">
      <alignment wrapText="1"/>
    </xf>
    <xf numFmtId="0" fontId="11" fillId="8" borderId="0" xfId="0" applyFont="1" applyFill="1" applyAlignment="1">
      <alignment horizontal="left"/>
    </xf>
    <xf numFmtId="0" fontId="11" fillId="8" borderId="0" xfId="0" applyFont="1" applyFill="1" applyAlignment="1">
      <alignment horizontal="left" wrapText="1"/>
    </xf>
    <xf numFmtId="0" fontId="12" fillId="0" borderId="0" xfId="0" applyFont="1"/>
    <xf numFmtId="0" fontId="11" fillId="0" borderId="0" xfId="0" applyFont="1"/>
    <xf numFmtId="0" fontId="11" fillId="0" borderId="32" xfId="0" applyFont="1" applyBorder="1" applyAlignment="1">
      <alignment wrapText="1"/>
    </xf>
    <xf numFmtId="0" fontId="11" fillId="0" borderId="33" xfId="0" applyFont="1" applyBorder="1" applyAlignment="1">
      <alignment wrapText="1"/>
    </xf>
    <xf numFmtId="8" fontId="11" fillId="0" borderId="36" xfId="0" applyNumberFormat="1" applyFont="1" applyBorder="1"/>
    <xf numFmtId="0" fontId="11" fillId="0" borderId="36" xfId="0" applyFont="1" applyBorder="1"/>
    <xf numFmtId="0" fontId="13" fillId="0" borderId="0" xfId="0" applyFont="1"/>
    <xf numFmtId="0" fontId="10" fillId="0" borderId="0" xfId="0" applyFont="1"/>
    <xf numFmtId="0" fontId="9" fillId="10" borderId="0" xfId="0" applyFont="1" applyFill="1"/>
    <xf numFmtId="0" fontId="0" fillId="10" borderId="0" xfId="0" applyFill="1"/>
    <xf numFmtId="0" fontId="11" fillId="0" borderId="29" xfId="0" applyFont="1" applyFill="1" applyBorder="1"/>
    <xf numFmtId="9" fontId="2" fillId="3" borderId="29" xfId="2" applyNumberFormat="1" applyBorder="1" applyAlignment="1">
      <alignment horizontal="center"/>
    </xf>
    <xf numFmtId="0" fontId="2" fillId="3" borderId="29" xfId="2" applyBorder="1" applyAlignment="1">
      <alignment horizontal="center"/>
    </xf>
    <xf numFmtId="0" fontId="16" fillId="3" borderId="29" xfId="2" applyFont="1" applyBorder="1" applyAlignment="1">
      <alignment horizontal="center"/>
    </xf>
    <xf numFmtId="0" fontId="1" fillId="2" borderId="29" xfId="1" applyBorder="1" applyAlignment="1">
      <alignment horizontal="center"/>
    </xf>
    <xf numFmtId="0" fontId="17" fillId="2" borderId="29" xfId="1" applyFont="1" applyBorder="1"/>
    <xf numFmtId="0" fontId="16" fillId="3" borderId="34" xfId="2" applyFont="1" applyBorder="1"/>
    <xf numFmtId="0" fontId="17" fillId="2" borderId="29" xfId="1" applyFont="1" applyBorder="1" applyAlignment="1">
      <alignment horizontal="center"/>
    </xf>
    <xf numFmtId="0" fontId="17" fillId="0" borderId="29" xfId="1" applyFont="1" applyFill="1" applyBorder="1" applyAlignment="1">
      <alignment horizontal="center"/>
    </xf>
    <xf numFmtId="0" fontId="4" fillId="5" borderId="29" xfId="4" applyBorder="1" applyAlignment="1">
      <alignment horizontal="center"/>
    </xf>
    <xf numFmtId="0" fontId="4" fillId="5" borderId="38" xfId="4" applyBorder="1" applyAlignment="1">
      <alignment horizontal="center"/>
    </xf>
    <xf numFmtId="0" fontId="4" fillId="5" borderId="37" xfId="4" applyBorder="1" applyAlignment="1">
      <alignment horizontal="center"/>
    </xf>
    <xf numFmtId="0" fontId="1" fillId="2" borderId="36" xfId="1" applyBorder="1"/>
    <xf numFmtId="0" fontId="2" fillId="3" borderId="35" xfId="2" applyBorder="1"/>
    <xf numFmtId="8" fontId="2" fillId="3" borderId="36" xfId="2" applyNumberFormat="1" applyBorder="1"/>
    <xf numFmtId="8" fontId="4" fillId="5" borderId="36" xfId="4" applyNumberFormat="1" applyBorder="1"/>
    <xf numFmtId="0" fontId="18" fillId="5" borderId="29" xfId="4" applyFont="1" applyBorder="1"/>
    <xf numFmtId="164" fontId="0" fillId="0" borderId="0" xfId="0" applyNumberFormat="1"/>
    <xf numFmtId="43" fontId="0" fillId="0" borderId="0" xfId="6" applyFont="1"/>
    <xf numFmtId="8" fontId="16" fillId="3" borderId="36" xfId="2" applyNumberFormat="1" applyFont="1" applyBorder="1"/>
    <xf numFmtId="164" fontId="2" fillId="3" borderId="36" xfId="6" applyNumberFormat="1" applyFont="1" applyFill="1" applyBorder="1"/>
    <xf numFmtId="164" fontId="1" fillId="2" borderId="36" xfId="6" applyNumberFormat="1" applyFont="1" applyFill="1" applyBorder="1"/>
    <xf numFmtId="164" fontId="17" fillId="2" borderId="36" xfId="6" applyNumberFormat="1" applyFont="1" applyFill="1" applyBorder="1"/>
    <xf numFmtId="164" fontId="2" fillId="3" borderId="0" xfId="2" applyNumberFormat="1"/>
    <xf numFmtId="164" fontId="1" fillId="2" borderId="0" xfId="1" applyNumberFormat="1"/>
    <xf numFmtId="10" fontId="4" fillId="5" borderId="36" xfId="6" applyNumberFormat="1" applyFont="1" applyFill="1" applyBorder="1" applyAlignment="1">
      <alignment horizontal="right"/>
    </xf>
    <xf numFmtId="43" fontId="0" fillId="0" borderId="0" xfId="0" applyNumberFormat="1"/>
    <xf numFmtId="9" fontId="4" fillId="5" borderId="36" xfId="6" applyNumberFormat="1" applyFont="1" applyFill="1" applyBorder="1"/>
    <xf numFmtId="0" fontId="15" fillId="0" borderId="0" xfId="0" applyFont="1"/>
    <xf numFmtId="164" fontId="15" fillId="0" borderId="0" xfId="0" applyNumberFormat="1" applyFont="1"/>
    <xf numFmtId="0" fontId="9" fillId="9" borderId="0" xfId="0" applyFont="1" applyFill="1" applyAlignment="1">
      <alignment wrapText="1"/>
    </xf>
    <xf numFmtId="0" fontId="19" fillId="7" borderId="29" xfId="4" applyFont="1" applyFill="1" applyBorder="1"/>
    <xf numFmtId="9" fontId="19" fillId="7" borderId="29" xfId="4" applyNumberFormat="1" applyFont="1" applyFill="1" applyBorder="1"/>
    <xf numFmtId="0" fontId="4" fillId="5" borderId="25" xfId="4" applyBorder="1" applyAlignment="1">
      <alignment horizontal="center" wrapText="1"/>
    </xf>
    <xf numFmtId="0" fontId="4" fillId="5" borderId="28" xfId="4" applyBorder="1" applyAlignment="1">
      <alignment horizontal="center" wrapText="1"/>
    </xf>
    <xf numFmtId="0" fontId="4" fillId="5" borderId="0" xfId="4" applyAlignment="1">
      <alignment horizontal="left"/>
    </xf>
    <xf numFmtId="0" fontId="5" fillId="6" borderId="1" xfId="5" applyBorder="1" applyAlignment="1" applyProtection="1">
      <alignment horizontal="center"/>
      <protection locked="0"/>
    </xf>
    <xf numFmtId="0" fontId="4" fillId="5" borderId="23" xfId="4" applyBorder="1" applyAlignment="1">
      <alignment horizontal="center" vertical="center"/>
    </xf>
    <xf numFmtId="0" fontId="4" fillId="5" borderId="24" xfId="4" applyBorder="1" applyAlignment="1">
      <alignment horizontal="center" vertical="center"/>
    </xf>
    <xf numFmtId="0" fontId="4" fillId="5" borderId="26" xfId="4" applyBorder="1" applyAlignment="1">
      <alignment horizontal="center" vertical="center"/>
    </xf>
    <xf numFmtId="0" fontId="4" fillId="5" borderId="27" xfId="4" applyBorder="1" applyAlignment="1">
      <alignment horizontal="center" vertical="center"/>
    </xf>
    <xf numFmtId="0" fontId="4" fillId="5" borderId="0" xfId="4" applyAlignment="1">
      <alignment horizontal="center"/>
    </xf>
    <xf numFmtId="0" fontId="5" fillId="6" borderId="3" xfId="5" applyBorder="1" applyAlignment="1" applyProtection="1">
      <alignment horizontal="center"/>
      <protection locked="0"/>
    </xf>
    <xf numFmtId="0" fontId="3" fillId="4" borderId="1" xfId="3" applyAlignment="1">
      <alignment horizontal="center"/>
    </xf>
    <xf numFmtId="0" fontId="0" fillId="0" borderId="0" xfId="0" applyAlignment="1">
      <alignment horizontal="left"/>
    </xf>
    <xf numFmtId="0" fontId="0" fillId="0" borderId="0" xfId="0" applyAlignment="1">
      <alignment horizontal="center"/>
    </xf>
    <xf numFmtId="0" fontId="3" fillId="4" borderId="11" xfId="3" applyBorder="1" applyAlignment="1">
      <alignment horizontal="center"/>
    </xf>
    <xf numFmtId="0" fontId="3" fillId="4" borderId="12" xfId="3" applyBorder="1" applyAlignment="1">
      <alignment horizontal="center"/>
    </xf>
    <xf numFmtId="0" fontId="3" fillId="4" borderId="13" xfId="3" applyBorder="1" applyAlignment="1">
      <alignment horizontal="center"/>
    </xf>
    <xf numFmtId="0" fontId="1" fillId="7" borderId="3" xfId="1" applyFill="1" applyBorder="1" applyAlignment="1" applyProtection="1">
      <alignment horizontal="center"/>
      <protection locked="0"/>
    </xf>
    <xf numFmtId="0" fontId="1" fillId="7" borderId="14" xfId="1" applyFill="1" applyBorder="1" applyAlignment="1" applyProtection="1">
      <alignment horizontal="center"/>
      <protection locked="0"/>
    </xf>
    <xf numFmtId="0" fontId="7" fillId="0" borderId="30"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7" fillId="0" borderId="31" xfId="0" applyFont="1" applyBorder="1" applyAlignment="1" applyProtection="1">
      <alignment horizontal="center"/>
      <protection locked="0"/>
    </xf>
    <xf numFmtId="0" fontId="0" fillId="7" borderId="0" xfId="0" applyFill="1" applyAlignment="1">
      <alignment horizontal="center"/>
    </xf>
    <xf numFmtId="0" fontId="0" fillId="0" borderId="15"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0" xfId="0" applyAlignment="1">
      <alignment horizontal="left" wrapText="1"/>
    </xf>
    <xf numFmtId="0" fontId="2" fillId="3" borderId="0" xfId="2" applyAlignment="1">
      <alignment horizontal="left"/>
    </xf>
    <xf numFmtId="0" fontId="1" fillId="2" borderId="0" xfId="1" applyAlignment="1">
      <alignment horizontal="center"/>
    </xf>
    <xf numFmtId="0" fontId="2" fillId="7" borderId="3" xfId="2" applyFill="1" applyBorder="1" applyAlignment="1" applyProtection="1">
      <alignment horizontal="center"/>
      <protection locked="0"/>
    </xf>
    <xf numFmtId="0" fontId="2" fillId="7" borderId="14" xfId="2" applyFill="1" applyBorder="1" applyAlignment="1" applyProtection="1">
      <alignment horizontal="center"/>
      <protection locked="0"/>
    </xf>
  </cellXfs>
  <cellStyles count="7">
    <cellStyle name="60% - Accent5" xfId="5" builtinId="48"/>
    <cellStyle name="Bad" xfId="2" builtinId="27"/>
    <cellStyle name="Check Cell" xfId="3" builtinId="23"/>
    <cellStyle name="Comma" xfId="6" builtinId="3"/>
    <cellStyle name="Good" xfId="1" builtinId="26"/>
    <cellStyle name="Neutral" xfId="4" builtinId="28"/>
    <cellStyle name="Normal" xfId="0" builtinId="0"/>
  </cellStyles>
  <dxfs count="3">
    <dxf>
      <font>
        <color rgb="FF9C0006"/>
      </font>
    </dxf>
    <dxf>
      <font>
        <color rgb="FF9C0006"/>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3"/>
  <sheetViews>
    <sheetView topLeftCell="A13" workbookViewId="0">
      <selection activeCell="B33" sqref="B33"/>
    </sheetView>
  </sheetViews>
  <sheetFormatPr defaultRowHeight="14.4" x14ac:dyDescent="0.3"/>
  <cols>
    <col min="1" max="1" width="62.109375" customWidth="1"/>
    <col min="2" max="2" width="24.33203125" customWidth="1"/>
  </cols>
  <sheetData>
    <row r="2" spans="1:2" ht="108" x14ac:dyDescent="0.35">
      <c r="A2" s="42" t="s">
        <v>74</v>
      </c>
      <c r="B2" s="44"/>
    </row>
    <row r="3" spans="1:2" ht="28.8" x14ac:dyDescent="0.3">
      <c r="A3" s="45" t="s">
        <v>75</v>
      </c>
      <c r="B3" s="89">
        <f>Sheet1!D3</f>
        <v>0</v>
      </c>
    </row>
    <row r="4" spans="1:2" ht="43.2" x14ac:dyDescent="0.3">
      <c r="A4" s="46" t="s">
        <v>76</v>
      </c>
      <c r="B4" s="47" t="s">
        <v>80</v>
      </c>
    </row>
    <row r="5" spans="1:2" x14ac:dyDescent="0.3">
      <c r="A5" s="46" t="s">
        <v>77</v>
      </c>
      <c r="B5" s="48" t="s">
        <v>81</v>
      </c>
    </row>
    <row r="6" spans="1:2" x14ac:dyDescent="0.3">
      <c r="A6" s="43"/>
      <c r="B6" s="43"/>
    </row>
    <row r="7" spans="1:2" x14ac:dyDescent="0.3">
      <c r="A7" s="43"/>
      <c r="B7" s="43"/>
    </row>
    <row r="8" spans="1:2" x14ac:dyDescent="0.3">
      <c r="A8" s="49" t="s">
        <v>100</v>
      </c>
      <c r="B8" s="50"/>
    </row>
    <row r="9" spans="1:2" ht="15" thickBot="1" x14ac:dyDescent="0.35">
      <c r="A9" s="43"/>
      <c r="B9" s="43"/>
    </row>
    <row r="10" spans="1:2" ht="43.8" thickBot="1" x14ac:dyDescent="0.35">
      <c r="A10" s="51" t="s">
        <v>78</v>
      </c>
      <c r="B10" s="52" t="s">
        <v>79</v>
      </c>
    </row>
    <row r="11" spans="1:2" x14ac:dyDescent="0.3">
      <c r="A11" s="65" t="s">
        <v>88</v>
      </c>
      <c r="B11" s="72"/>
    </row>
    <row r="12" spans="1:2" x14ac:dyDescent="0.3">
      <c r="A12" s="60" t="s">
        <v>90</v>
      </c>
      <c r="B12" s="73">
        <f>Sheet1!G28</f>
        <v>0</v>
      </c>
    </row>
    <row r="13" spans="1:2" x14ac:dyDescent="0.3">
      <c r="A13" s="61" t="s">
        <v>91</v>
      </c>
      <c r="B13" s="79">
        <f>Sheet1!G39</f>
        <v>0</v>
      </c>
    </row>
    <row r="14" spans="1:2" s="4" customFormat="1" x14ac:dyDescent="0.3">
      <c r="A14" s="62" t="s">
        <v>92</v>
      </c>
      <c r="B14" s="78">
        <f>B12+B13</f>
        <v>0</v>
      </c>
    </row>
    <row r="15" spans="1:2" x14ac:dyDescent="0.3">
      <c r="A15" s="64" t="s">
        <v>89</v>
      </c>
      <c r="B15" s="71"/>
    </row>
    <row r="16" spans="1:2" s="4" customFormat="1" x14ac:dyDescent="0.3">
      <c r="A16" s="63" t="s">
        <v>93</v>
      </c>
      <c r="B16" s="80">
        <f>Sheet1!N28</f>
        <v>0</v>
      </c>
    </row>
    <row r="17" spans="1:2" s="4" customFormat="1" x14ac:dyDescent="0.3">
      <c r="A17" s="63" t="s">
        <v>94</v>
      </c>
      <c r="B17" s="80">
        <f>Sheet1!N39</f>
        <v>0</v>
      </c>
    </row>
    <row r="18" spans="1:2" s="4" customFormat="1" x14ac:dyDescent="0.3">
      <c r="A18" s="66" t="s">
        <v>92</v>
      </c>
      <c r="B18" s="81">
        <f>SUM(B16:B17)</f>
        <v>0</v>
      </c>
    </row>
    <row r="19" spans="1:2" s="4" customFormat="1" x14ac:dyDescent="0.3">
      <c r="A19" s="67"/>
      <c r="B19" s="54"/>
    </row>
    <row r="20" spans="1:2" s="4" customFormat="1" x14ac:dyDescent="0.3">
      <c r="A20" s="59" t="s">
        <v>95</v>
      </c>
      <c r="B20" s="53">
        <f>B14+B18</f>
        <v>0</v>
      </c>
    </row>
    <row r="21" spans="1:2" s="4" customFormat="1" x14ac:dyDescent="0.3">
      <c r="A21" s="59"/>
      <c r="B21" s="53"/>
    </row>
    <row r="22" spans="1:2" s="4" customFormat="1" x14ac:dyDescent="0.3">
      <c r="A22" s="75" t="s">
        <v>98</v>
      </c>
      <c r="B22" s="74"/>
    </row>
    <row r="23" spans="1:2" s="4" customFormat="1" x14ac:dyDescent="0.3">
      <c r="A23" s="68">
        <v>0</v>
      </c>
      <c r="B23" s="86">
        <f>Sheet1!J14</f>
        <v>0</v>
      </c>
    </row>
    <row r="24" spans="1:2" s="4" customFormat="1" x14ac:dyDescent="0.3">
      <c r="A24" s="68">
        <v>6</v>
      </c>
      <c r="B24" s="86">
        <f>Sheet1!J15</f>
        <v>0</v>
      </c>
    </row>
    <row r="25" spans="1:2" x14ac:dyDescent="0.3">
      <c r="A25" s="68">
        <v>13</v>
      </c>
      <c r="B25" s="86">
        <f>Sheet1!J16</f>
        <v>0</v>
      </c>
    </row>
    <row r="26" spans="1:2" s="4" customFormat="1" x14ac:dyDescent="0.3">
      <c r="A26" s="69">
        <v>19</v>
      </c>
      <c r="B26" s="86">
        <f>Sheet1!J17</f>
        <v>0</v>
      </c>
    </row>
    <row r="27" spans="1:2" x14ac:dyDescent="0.3">
      <c r="A27" s="70">
        <v>26</v>
      </c>
      <c r="B27" s="84" t="str">
        <f>Sheet1!J18</f>
        <v>no charge</v>
      </c>
    </row>
    <row r="29" spans="1:2" x14ac:dyDescent="0.3">
      <c r="A29" s="87" t="s">
        <v>102</v>
      </c>
      <c r="B29" t="s">
        <v>97</v>
      </c>
    </row>
    <row r="30" spans="1:2" x14ac:dyDescent="0.3">
      <c r="A30" s="77">
        <f>Sheet1!B23</f>
        <v>36156</v>
      </c>
      <c r="B30" s="76">
        <f>A30*(1-B26)</f>
        <v>36156</v>
      </c>
    </row>
    <row r="31" spans="1:2" x14ac:dyDescent="0.3">
      <c r="A31" s="77"/>
      <c r="B31" s="85"/>
    </row>
    <row r="33" spans="1:2" x14ac:dyDescent="0.3">
      <c r="A33" s="87" t="s">
        <v>99</v>
      </c>
      <c r="B33" s="88">
        <f>B30+B20</f>
        <v>36156</v>
      </c>
    </row>
  </sheetData>
  <sheetProtection algorithmName="SHA-512" hashValue="Z7IjAJ6LK0TmYzTD7Zzhi74lTy8UP26bZSBJyLbEuSs08dADSvRveHo92ffxLQuHxGUNJSVyEiLAz5NaUTeDlg==" saltValue="D3HzLCBJSeoOfd4nv+/Ja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C16" sqref="C16"/>
    </sheetView>
  </sheetViews>
  <sheetFormatPr defaultRowHeight="14.4" x14ac:dyDescent="0.3"/>
  <sheetData>
    <row r="1" spans="1:7" ht="18" x14ac:dyDescent="0.35">
      <c r="A1" s="55"/>
      <c r="B1" s="55"/>
      <c r="C1" s="55"/>
      <c r="D1" s="55"/>
      <c r="E1" s="55"/>
      <c r="F1" s="55"/>
      <c r="G1" s="55"/>
    </row>
    <row r="2" spans="1:7" ht="18" x14ac:dyDescent="0.35">
      <c r="A2" s="55"/>
      <c r="B2" s="55"/>
      <c r="C2" s="55"/>
      <c r="D2" s="55"/>
      <c r="E2" s="55"/>
      <c r="F2" s="55"/>
      <c r="G2" s="55"/>
    </row>
    <row r="3" spans="1:7" ht="15.6" x14ac:dyDescent="0.3">
      <c r="A3" s="56" t="s">
        <v>82</v>
      </c>
      <c r="B3" s="50"/>
      <c r="C3" s="43"/>
      <c r="D3" s="43"/>
      <c r="E3" s="43"/>
      <c r="F3" s="43"/>
      <c r="G3" s="43"/>
    </row>
    <row r="4" spans="1:7" x14ac:dyDescent="0.3">
      <c r="A4" s="50"/>
      <c r="B4" s="50"/>
      <c r="C4" s="43"/>
      <c r="D4" s="43"/>
      <c r="E4" s="43"/>
      <c r="F4" s="43"/>
      <c r="G4" s="43"/>
    </row>
    <row r="5" spans="1:7" x14ac:dyDescent="0.3">
      <c r="A5" s="43" t="s">
        <v>83</v>
      </c>
      <c r="B5" s="43"/>
      <c r="C5" s="43"/>
      <c r="D5" s="43"/>
      <c r="E5" s="43"/>
      <c r="F5" s="43"/>
      <c r="G5" s="43"/>
    </row>
    <row r="6" spans="1:7" x14ac:dyDescent="0.3">
      <c r="A6" s="43"/>
      <c r="B6" s="43"/>
      <c r="C6" s="43"/>
      <c r="D6" s="43"/>
      <c r="E6" s="43"/>
      <c r="F6" s="43"/>
      <c r="G6" s="43"/>
    </row>
    <row r="7" spans="1:7" s="58" customFormat="1" x14ac:dyDescent="0.3">
      <c r="A7" s="57" t="s">
        <v>101</v>
      </c>
      <c r="B7" s="57"/>
      <c r="C7" s="57"/>
      <c r="D7" s="57"/>
      <c r="E7" s="57"/>
      <c r="F7" s="57"/>
      <c r="G7" s="57"/>
    </row>
    <row r="8" spans="1:7" s="58" customFormat="1" x14ac:dyDescent="0.3">
      <c r="A8" s="57" t="s">
        <v>103</v>
      </c>
      <c r="B8" s="57"/>
      <c r="C8" s="57"/>
      <c r="D8" s="57"/>
      <c r="E8" s="57"/>
      <c r="F8" s="57"/>
      <c r="G8" s="57"/>
    </row>
    <row r="9" spans="1:7" s="58" customFormat="1" x14ac:dyDescent="0.3">
      <c r="A9" s="57"/>
      <c r="B9" s="57"/>
      <c r="C9" s="57"/>
      <c r="D9" s="57"/>
      <c r="E9" s="57"/>
      <c r="F9" s="57"/>
      <c r="G9" s="57"/>
    </row>
    <row r="10" spans="1:7" s="58" customFormat="1" x14ac:dyDescent="0.3">
      <c r="A10" s="57"/>
      <c r="B10" s="57"/>
      <c r="C10" s="57"/>
      <c r="D10" s="57"/>
      <c r="E10" s="57"/>
      <c r="F10" s="57"/>
      <c r="G10" s="57"/>
    </row>
    <row r="11" spans="1:7" s="58" customFormat="1" x14ac:dyDescent="0.3">
      <c r="A11" s="57" t="s">
        <v>84</v>
      </c>
      <c r="B11" s="57"/>
      <c r="C11" s="57"/>
      <c r="D11" s="57"/>
      <c r="E11" s="57"/>
      <c r="F11" s="57"/>
      <c r="G11" s="57"/>
    </row>
    <row r="12" spans="1:7" x14ac:dyDescent="0.3">
      <c r="A12" s="43" t="s">
        <v>85</v>
      </c>
      <c r="B12" s="43"/>
      <c r="C12" s="43"/>
      <c r="D12" s="43"/>
      <c r="E12" s="43"/>
      <c r="F12" s="43"/>
      <c r="G12" s="43"/>
    </row>
    <row r="13" spans="1:7" x14ac:dyDescent="0.3">
      <c r="A13" s="43" t="s">
        <v>104</v>
      </c>
      <c r="B13" s="43"/>
      <c r="C13" s="43"/>
      <c r="D13" s="43"/>
      <c r="E13" s="43"/>
      <c r="F13" s="43"/>
      <c r="G13" s="4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3"/>
  <sheetViews>
    <sheetView topLeftCell="A13" workbookViewId="0">
      <selection activeCell="D3" sqref="D3:H3"/>
    </sheetView>
  </sheetViews>
  <sheetFormatPr defaultColWidth="9.109375" defaultRowHeight="14.4" x14ac:dyDescent="0.3"/>
  <cols>
    <col min="1" max="1" width="6.6640625" style="2" customWidth="1"/>
    <col min="2" max="2" width="11.109375" style="2" bestFit="1" customWidth="1"/>
    <col min="3" max="3" width="7.88671875" style="2" bestFit="1" customWidth="1"/>
    <col min="4" max="4" width="11.109375" style="2" bestFit="1" customWidth="1"/>
    <col min="5" max="5" width="20.44140625" style="2" customWidth="1"/>
    <col min="6" max="6" width="20.44140625" style="4" customWidth="1"/>
    <col min="7" max="7" width="16.88671875" style="2" customWidth="1"/>
    <col min="8" max="9" width="9.44140625" style="2" bestFit="1" customWidth="1"/>
    <col min="10" max="10" width="9.6640625" style="2" bestFit="1" customWidth="1"/>
    <col min="11" max="11" width="12.6640625" style="2" bestFit="1" customWidth="1"/>
    <col min="12" max="13" width="17.33203125" style="2" bestFit="1" customWidth="1"/>
    <col min="14" max="14" width="14.88671875" style="2" bestFit="1" customWidth="1"/>
    <col min="15" max="15" width="12" style="2" customWidth="1"/>
    <col min="16" max="18" width="12.6640625" style="2" hidden="1" customWidth="1"/>
    <col min="19" max="19" width="15.88671875" style="2" hidden="1" customWidth="1"/>
    <col min="20" max="20" width="12.5546875" style="2" customWidth="1"/>
    <col min="21" max="21" width="12.88671875" style="2" bestFit="1" customWidth="1"/>
    <col min="22" max="22" width="10.88671875" style="2" bestFit="1" customWidth="1"/>
    <col min="23" max="23" width="10.109375" style="2" bestFit="1" customWidth="1"/>
    <col min="24" max="24" width="10.44140625" style="2" bestFit="1" customWidth="1"/>
    <col min="25" max="16384" width="9.109375" style="2"/>
  </cols>
  <sheetData>
    <row r="1" spans="1:23" x14ac:dyDescent="0.3">
      <c r="A1" s="104" t="s">
        <v>70</v>
      </c>
      <c r="B1" s="104"/>
      <c r="C1" s="104"/>
      <c r="D1" s="104"/>
      <c r="E1" s="104"/>
      <c r="F1" s="37"/>
      <c r="G1" s="4"/>
      <c r="H1" s="4"/>
      <c r="I1" s="4"/>
      <c r="J1" s="4"/>
      <c r="K1" s="4"/>
      <c r="L1" s="4"/>
      <c r="M1" s="4"/>
      <c r="N1" s="4"/>
      <c r="O1" s="4"/>
      <c r="P1" s="4"/>
      <c r="Q1" s="4"/>
      <c r="R1" s="4"/>
      <c r="S1" s="4"/>
      <c r="T1" s="4"/>
      <c r="U1" s="4"/>
      <c r="V1" s="4"/>
      <c r="W1" s="4"/>
    </row>
    <row r="2" spans="1:23" x14ac:dyDescent="0.3">
      <c r="A2" s="4"/>
      <c r="B2" s="4"/>
      <c r="C2" s="4"/>
      <c r="D2" s="4"/>
      <c r="E2" s="4"/>
      <c r="G2" s="4"/>
      <c r="H2" s="4"/>
      <c r="I2" s="4"/>
      <c r="J2" s="4"/>
      <c r="K2" s="4"/>
      <c r="L2" s="21" t="s">
        <v>0</v>
      </c>
      <c r="M2" s="21"/>
      <c r="N2" s="21"/>
      <c r="O2" s="21"/>
      <c r="P2" s="21"/>
      <c r="Q2" s="21"/>
      <c r="R2" s="21"/>
      <c r="S2" s="21"/>
      <c r="T2" s="21"/>
      <c r="U2" s="21"/>
      <c r="V2" s="21"/>
      <c r="W2" s="21"/>
    </row>
    <row r="3" spans="1:23" ht="15" thickBot="1" x14ac:dyDescent="0.35">
      <c r="A3" s="4"/>
      <c r="B3" s="36" t="s">
        <v>1</v>
      </c>
      <c r="C3" s="36"/>
      <c r="D3" s="101"/>
      <c r="E3" s="101"/>
      <c r="F3" s="101"/>
      <c r="G3" s="101"/>
      <c r="H3" s="101"/>
      <c r="I3" s="4"/>
      <c r="J3" s="4"/>
      <c r="K3" s="4"/>
      <c r="L3" s="21"/>
      <c r="M3" s="21"/>
      <c r="N3" s="21"/>
      <c r="O3" s="21"/>
      <c r="P3" s="21"/>
      <c r="Q3" s="21"/>
      <c r="R3" s="21"/>
      <c r="S3" s="21"/>
      <c r="T3" s="21"/>
      <c r="U3" s="21"/>
      <c r="V3" s="21"/>
      <c r="W3" s="21"/>
    </row>
    <row r="4" spans="1:23" ht="15" thickBot="1" x14ac:dyDescent="0.35">
      <c r="A4" s="4"/>
      <c r="B4" s="4"/>
      <c r="C4" s="4"/>
      <c r="D4" s="4"/>
      <c r="E4" s="4"/>
      <c r="G4" s="4"/>
      <c r="H4" s="4"/>
      <c r="I4" s="4"/>
      <c r="J4" s="4"/>
      <c r="K4" s="4"/>
      <c r="L4" s="21"/>
      <c r="M4" s="21"/>
      <c r="N4" s="21"/>
      <c r="O4" s="21"/>
      <c r="P4" s="21"/>
      <c r="Q4" s="21"/>
      <c r="R4" s="21"/>
      <c r="S4" s="21"/>
      <c r="T4" s="21"/>
      <c r="U4" s="21"/>
      <c r="V4" s="21"/>
      <c r="W4" s="21"/>
    </row>
    <row r="5" spans="1:23" ht="57" customHeight="1" thickTop="1" thickBot="1" x14ac:dyDescent="0.35">
      <c r="A5" s="12">
        <v>3.1</v>
      </c>
      <c r="B5" s="12" t="s">
        <v>2</v>
      </c>
      <c r="C5" s="12"/>
      <c r="D5" s="30"/>
      <c r="E5" s="30"/>
      <c r="F5" s="30"/>
      <c r="G5" s="29" t="s">
        <v>3</v>
      </c>
      <c r="H5" s="22"/>
      <c r="I5" s="95"/>
      <c r="J5" s="95"/>
      <c r="K5" s="12" t="s">
        <v>4</v>
      </c>
      <c r="L5" s="21"/>
      <c r="M5" s="21"/>
      <c r="N5" s="21"/>
      <c r="O5" s="21"/>
      <c r="P5" s="21"/>
      <c r="Q5" s="21"/>
      <c r="R5" s="21"/>
      <c r="S5" s="21"/>
      <c r="T5" s="21"/>
      <c r="U5" s="21"/>
      <c r="V5" s="21"/>
      <c r="W5" s="21"/>
    </row>
    <row r="6" spans="1:23" s="4" customFormat="1" ht="15.6" thickTop="1" thickBot="1" x14ac:dyDescent="0.35">
      <c r="A6" s="12"/>
      <c r="B6" s="12" t="s">
        <v>5</v>
      </c>
      <c r="C6" s="31"/>
      <c r="D6" s="31"/>
      <c r="E6" s="31"/>
      <c r="F6" s="12"/>
      <c r="G6" s="40" t="s">
        <v>6</v>
      </c>
      <c r="H6" s="22"/>
      <c r="I6" s="95"/>
      <c r="J6" s="95"/>
      <c r="K6" s="12" t="s">
        <v>4</v>
      </c>
      <c r="L6" s="21"/>
      <c r="M6" s="21"/>
      <c r="N6" s="21"/>
      <c r="O6" s="21"/>
      <c r="P6" s="21"/>
      <c r="Q6" s="21"/>
      <c r="R6" s="21"/>
      <c r="S6" s="21"/>
      <c r="T6" s="21"/>
      <c r="U6" s="21"/>
      <c r="V6" s="21"/>
      <c r="W6" s="21"/>
    </row>
    <row r="7" spans="1:23" ht="15.6" thickTop="1" thickBot="1" x14ac:dyDescent="0.35">
      <c r="A7" s="4"/>
      <c r="B7" s="5"/>
      <c r="C7" s="5"/>
      <c r="D7" s="5"/>
      <c r="E7" s="5"/>
      <c r="G7" s="5"/>
      <c r="H7" s="5"/>
      <c r="I7" s="4"/>
      <c r="J7" s="4"/>
      <c r="K7" s="4"/>
      <c r="L7" s="21"/>
      <c r="M7" s="21"/>
      <c r="N7" s="21"/>
      <c r="O7" s="21"/>
      <c r="P7" s="21"/>
      <c r="Q7" s="21"/>
      <c r="R7" s="21"/>
      <c r="S7" s="21"/>
      <c r="T7" s="21"/>
      <c r="U7" s="21"/>
      <c r="V7" s="21"/>
      <c r="W7" s="21"/>
    </row>
    <row r="8" spans="1:23" ht="15.6" thickTop="1" thickBot="1" x14ac:dyDescent="0.35">
      <c r="A8" s="13">
        <v>3.2</v>
      </c>
      <c r="B8" s="13" t="s">
        <v>7</v>
      </c>
      <c r="C8" s="23"/>
      <c r="D8" s="23"/>
      <c r="E8" s="23"/>
      <c r="F8" s="23"/>
      <c r="G8" s="23" t="s">
        <v>3</v>
      </c>
      <c r="H8" s="23"/>
      <c r="I8" s="95"/>
      <c r="J8" s="95"/>
      <c r="K8" s="13" t="s">
        <v>4</v>
      </c>
      <c r="L8" s="21"/>
      <c r="M8" s="21"/>
      <c r="N8" s="21"/>
      <c r="O8" s="21"/>
      <c r="P8" s="21"/>
      <c r="Q8" s="21"/>
      <c r="R8" s="21"/>
      <c r="S8" s="21"/>
      <c r="T8" s="21"/>
      <c r="U8" s="21"/>
      <c r="V8" s="21"/>
      <c r="W8" s="21"/>
    </row>
    <row r="9" spans="1:23" s="4" customFormat="1" ht="15.6" thickTop="1" thickBot="1" x14ac:dyDescent="0.35">
      <c r="A9" s="13"/>
      <c r="B9" s="13" t="s">
        <v>8</v>
      </c>
      <c r="C9" s="23"/>
      <c r="D9" s="23"/>
      <c r="E9" s="23"/>
      <c r="F9" s="23"/>
      <c r="G9" s="23" t="s">
        <v>6</v>
      </c>
      <c r="H9" s="23"/>
      <c r="I9" s="95"/>
      <c r="J9" s="95"/>
      <c r="K9" s="13" t="s">
        <v>4</v>
      </c>
    </row>
    <row r="10" spans="1:23" s="4" customFormat="1" ht="15.6" thickTop="1" thickBot="1" x14ac:dyDescent="0.35"/>
    <row r="11" spans="1:23" s="4" customFormat="1" ht="18.75" customHeight="1" thickTop="1" x14ac:dyDescent="0.3">
      <c r="A11" s="32">
        <v>3.3</v>
      </c>
      <c r="B11" s="94" t="s">
        <v>9</v>
      </c>
      <c r="C11" s="94"/>
      <c r="D11" s="94"/>
      <c r="E11" s="94"/>
      <c r="F11" s="94"/>
      <c r="G11" s="32"/>
      <c r="H11" s="32"/>
      <c r="I11" s="96"/>
      <c r="J11" s="97"/>
      <c r="K11" s="92" t="s">
        <v>10</v>
      </c>
    </row>
    <row r="12" spans="1:23" s="4" customFormat="1" ht="42" customHeight="1" thickBot="1" x14ac:dyDescent="0.35">
      <c r="A12" s="33"/>
      <c r="B12" s="94" t="s">
        <v>72</v>
      </c>
      <c r="C12" s="94"/>
      <c r="D12" s="94"/>
      <c r="E12" s="94"/>
      <c r="F12" s="94"/>
      <c r="G12" s="94"/>
      <c r="H12" s="94"/>
      <c r="I12" s="98"/>
      <c r="J12" s="99"/>
      <c r="K12" s="93"/>
    </row>
    <row r="13" spans="1:23" s="4" customFormat="1" ht="15" thickTop="1" x14ac:dyDescent="0.3">
      <c r="A13" s="33"/>
      <c r="B13" s="32"/>
      <c r="C13" s="32"/>
      <c r="D13" s="32"/>
      <c r="E13" s="32"/>
      <c r="F13" s="33"/>
      <c r="G13" s="33"/>
      <c r="H13" s="38"/>
      <c r="I13" s="38"/>
      <c r="J13" s="32"/>
      <c r="K13" s="32"/>
    </row>
    <row r="14" spans="1:23" s="4" customFormat="1" x14ac:dyDescent="0.3">
      <c r="A14" s="38"/>
      <c r="B14" s="100" t="s">
        <v>11</v>
      </c>
      <c r="C14" s="100"/>
      <c r="D14" s="34">
        <v>0</v>
      </c>
      <c r="E14" s="38" t="s">
        <v>12</v>
      </c>
      <c r="F14" s="94" t="s">
        <v>73</v>
      </c>
      <c r="G14" s="94"/>
      <c r="H14" s="94"/>
      <c r="I14" s="94"/>
      <c r="J14" s="91"/>
      <c r="K14" s="32" t="s">
        <v>4</v>
      </c>
    </row>
    <row r="15" spans="1:23" s="4" customFormat="1" x14ac:dyDescent="0.3">
      <c r="A15" s="38"/>
      <c r="B15" s="100" t="s">
        <v>11</v>
      </c>
      <c r="C15" s="100"/>
      <c r="D15" s="35" t="s">
        <v>105</v>
      </c>
      <c r="E15" s="38" t="s">
        <v>12</v>
      </c>
      <c r="F15" s="94" t="s">
        <v>73</v>
      </c>
      <c r="G15" s="94"/>
      <c r="H15" s="94"/>
      <c r="I15" s="94"/>
      <c r="J15" s="91"/>
      <c r="K15" s="32" t="s">
        <v>4</v>
      </c>
    </row>
    <row r="16" spans="1:23" s="4" customFormat="1" x14ac:dyDescent="0.3">
      <c r="A16" s="38"/>
      <c r="B16" s="100" t="s">
        <v>11</v>
      </c>
      <c r="C16" s="100"/>
      <c r="D16" s="35" t="s">
        <v>106</v>
      </c>
      <c r="E16" s="38" t="s">
        <v>12</v>
      </c>
      <c r="F16" s="94" t="s">
        <v>73</v>
      </c>
      <c r="G16" s="94"/>
      <c r="H16" s="94"/>
      <c r="I16" s="94"/>
      <c r="J16" s="91"/>
      <c r="K16" s="32" t="s">
        <v>4</v>
      </c>
    </row>
    <row r="17" spans="1:24" s="4" customFormat="1" x14ac:dyDescent="0.3">
      <c r="A17" s="38"/>
      <c r="B17" s="100" t="s">
        <v>11</v>
      </c>
      <c r="C17" s="100"/>
      <c r="D17" s="34">
        <v>19</v>
      </c>
      <c r="E17" s="38" t="s">
        <v>12</v>
      </c>
      <c r="F17" s="94" t="s">
        <v>73</v>
      </c>
      <c r="G17" s="94"/>
      <c r="H17" s="94"/>
      <c r="I17" s="94"/>
      <c r="J17" s="91"/>
      <c r="K17" s="32" t="s">
        <v>4</v>
      </c>
    </row>
    <row r="18" spans="1:24" x14ac:dyDescent="0.3">
      <c r="A18" s="32"/>
      <c r="B18" s="100" t="s">
        <v>11</v>
      </c>
      <c r="C18" s="100"/>
      <c r="D18" s="34">
        <v>26</v>
      </c>
      <c r="E18" s="38" t="s">
        <v>12</v>
      </c>
      <c r="F18" s="94" t="s">
        <v>73</v>
      </c>
      <c r="G18" s="94"/>
      <c r="H18" s="94"/>
      <c r="I18" s="94"/>
      <c r="J18" s="90" t="s">
        <v>96</v>
      </c>
      <c r="K18" s="32"/>
      <c r="L18" s="4"/>
      <c r="M18" s="4"/>
      <c r="N18" s="4"/>
      <c r="O18" s="4"/>
      <c r="P18" s="4"/>
      <c r="Q18" s="4"/>
      <c r="R18" s="4"/>
      <c r="S18" s="4"/>
      <c r="T18" s="4"/>
      <c r="U18" s="4"/>
      <c r="V18" s="4"/>
      <c r="W18" s="4"/>
      <c r="X18" s="4"/>
    </row>
    <row r="19" spans="1:24" s="4" customFormat="1" ht="15" thickBot="1" x14ac:dyDescent="0.35">
      <c r="E19" s="37"/>
      <c r="F19" s="25"/>
      <c r="G19" s="37"/>
      <c r="H19" s="36"/>
    </row>
    <row r="20" spans="1:24" ht="15.6" thickTop="1" thickBot="1" x14ac:dyDescent="0.35">
      <c r="A20" s="102" t="s">
        <v>13</v>
      </c>
      <c r="B20" s="102"/>
      <c r="C20" s="102"/>
      <c r="D20" s="102"/>
      <c r="E20" s="102"/>
      <c r="F20" s="102"/>
      <c r="G20" s="102"/>
      <c r="H20" s="102"/>
      <c r="I20" s="102"/>
      <c r="J20" s="102"/>
      <c r="K20" s="102" t="s">
        <v>14</v>
      </c>
      <c r="L20" s="102"/>
      <c r="M20" s="102"/>
      <c r="N20" s="105" t="s">
        <v>15</v>
      </c>
      <c r="O20" s="106"/>
      <c r="P20" s="106"/>
      <c r="Q20" s="106"/>
      <c r="R20" s="106"/>
      <c r="S20" s="106"/>
      <c r="T20" s="106"/>
      <c r="U20" s="107"/>
      <c r="V20" s="102" t="s">
        <v>16</v>
      </c>
      <c r="W20" s="102"/>
      <c r="X20" s="102"/>
    </row>
    <row r="21" spans="1:24" s="1" customFormat="1" ht="43.8" thickTop="1" x14ac:dyDescent="0.3">
      <c r="A21" s="15" t="s">
        <v>17</v>
      </c>
      <c r="B21" s="16" t="s">
        <v>18</v>
      </c>
      <c r="C21" s="16" t="s">
        <v>19</v>
      </c>
      <c r="D21" s="16" t="s">
        <v>20</v>
      </c>
      <c r="E21" s="16" t="s">
        <v>21</v>
      </c>
      <c r="F21" s="16" t="s">
        <v>22</v>
      </c>
      <c r="G21" s="17" t="s">
        <v>69</v>
      </c>
      <c r="H21" s="16" t="s">
        <v>24</v>
      </c>
      <c r="I21" s="16" t="s">
        <v>25</v>
      </c>
      <c r="J21" s="18"/>
      <c r="K21" s="15" t="s">
        <v>27</v>
      </c>
      <c r="L21" s="16" t="s">
        <v>28</v>
      </c>
      <c r="M21" s="18" t="s">
        <v>29</v>
      </c>
      <c r="N21" s="19" t="s">
        <v>86</v>
      </c>
      <c r="O21" s="16" t="s">
        <v>30</v>
      </c>
      <c r="P21" s="16"/>
      <c r="Q21" s="16"/>
      <c r="R21" s="16"/>
      <c r="S21" s="16" t="s">
        <v>31</v>
      </c>
      <c r="T21" s="16" t="s">
        <v>32</v>
      </c>
      <c r="U21" s="18" t="s">
        <v>33</v>
      </c>
      <c r="V21" s="15" t="s">
        <v>34</v>
      </c>
      <c r="W21" s="16" t="s">
        <v>35</v>
      </c>
      <c r="X21" s="18" t="s">
        <v>36</v>
      </c>
    </row>
    <row r="22" spans="1:24" s="1" customFormat="1" x14ac:dyDescent="0.3">
      <c r="A22" s="6" t="s">
        <v>37</v>
      </c>
      <c r="B22" s="7">
        <v>39599</v>
      </c>
      <c r="C22" s="7">
        <f>B22/232</f>
        <v>170.68534482758622</v>
      </c>
      <c r="D22" s="7">
        <f>C22/7.2</f>
        <v>23.706297892720308</v>
      </c>
      <c r="E22" s="7">
        <f>D22*13.8%</f>
        <v>3.2714691091954027</v>
      </c>
      <c r="F22" s="7">
        <f>D22*12.07%</f>
        <v>2.861350155651341</v>
      </c>
      <c r="G22" s="14">
        <f t="shared" ref="G22:G27" si="0">D22*$I$5%</f>
        <v>0</v>
      </c>
      <c r="H22" s="7">
        <f>G22+E22+D22+F22</f>
        <v>29.839117157567049</v>
      </c>
      <c r="I22" s="7">
        <f>H22*20%</f>
        <v>5.96782343151341</v>
      </c>
      <c r="J22" s="8">
        <f>I22+H22</f>
        <v>35.806940589080462</v>
      </c>
      <c r="K22" s="6">
        <f>(J22*7.2)*20.83</f>
        <v>5370.1817217879316</v>
      </c>
      <c r="L22" s="7">
        <f>K22*3</f>
        <v>16110.545165363794</v>
      </c>
      <c r="M22" s="8">
        <f>K22*6</f>
        <v>32221.090330727588</v>
      </c>
      <c r="N22" s="20">
        <f t="shared" ref="N22:N27" si="1">B22*$I$8%</f>
        <v>0</v>
      </c>
      <c r="O22" s="7">
        <f>(((D22+E22)*7.2)*20.83)-S22</f>
        <v>3501.6084373275853</v>
      </c>
      <c r="P22" s="7"/>
      <c r="Q22" s="7"/>
      <c r="R22" s="7"/>
      <c r="S22" s="7">
        <f>(((D22*7.2)*20.83)-833.33)*0.2</f>
        <v>544.40914655172423</v>
      </c>
      <c r="T22" s="7">
        <f>O22*3</f>
        <v>10504.825311982757</v>
      </c>
      <c r="U22" s="8">
        <f>O22*6</f>
        <v>21009.650623965514</v>
      </c>
      <c r="V22" s="6">
        <f>(K22-O22)-N22</f>
        <v>1868.5732844603463</v>
      </c>
      <c r="W22" s="7">
        <f>((K22-O22)*3)-N22</f>
        <v>5605.7198533810388</v>
      </c>
      <c r="X22" s="8">
        <f>((K22-O22)*6)-N22</f>
        <v>11211.439706762078</v>
      </c>
    </row>
    <row r="23" spans="1:24" x14ac:dyDescent="0.3">
      <c r="A23" s="6" t="s">
        <v>38</v>
      </c>
      <c r="B23" s="7">
        <v>36156</v>
      </c>
      <c r="C23" s="7">
        <f t="shared" ref="C23:C27" si="2">B23/232</f>
        <v>155.84482758620689</v>
      </c>
      <c r="D23" s="7">
        <f>C23/7.2</f>
        <v>21.645114942528735</v>
      </c>
      <c r="E23" s="7">
        <f>D23*13.8%</f>
        <v>2.9870258620689656</v>
      </c>
      <c r="F23" s="7">
        <f t="shared" ref="F23:F27" si="3">D23*12.07%</f>
        <v>2.6125653735632186</v>
      </c>
      <c r="G23" s="14">
        <f t="shared" si="0"/>
        <v>0</v>
      </c>
      <c r="H23" s="7">
        <f t="shared" ref="H23:H27" si="4">G23+E23+D23+F23</f>
        <v>27.244706178160918</v>
      </c>
      <c r="I23" s="7">
        <f>H23*20%</f>
        <v>5.4489412356321836</v>
      </c>
      <c r="J23" s="8">
        <f>I23+H23</f>
        <v>32.693647413793101</v>
      </c>
      <c r="K23" s="6">
        <f>(J23*7.2)*20.83</f>
        <v>4903.2624645310343</v>
      </c>
      <c r="L23" s="7">
        <f>K23*3</f>
        <v>14709.787393593102</v>
      </c>
      <c r="M23" s="8">
        <f>K23*6</f>
        <v>29419.574787186204</v>
      </c>
      <c r="N23" s="20">
        <f t="shared" si="1"/>
        <v>0</v>
      </c>
      <c r="O23" s="7">
        <f>(((D23+E23)*7.2)*20.83)-S23</f>
        <v>3211.6463975862061</v>
      </c>
      <c r="P23" s="7"/>
      <c r="Q23" s="7"/>
      <c r="R23" s="7"/>
      <c r="S23" s="7">
        <f>(((D23*7.2)*20.83)-833.33)*0.2</f>
        <v>482.58355172413786</v>
      </c>
      <c r="T23" s="7">
        <f>O23*3</f>
        <v>9634.9391927586184</v>
      </c>
      <c r="U23" s="8">
        <f>O23*6</f>
        <v>19269.878385517237</v>
      </c>
      <c r="V23" s="6">
        <f t="shared" ref="V23:V27" si="5">(K23-O23)-N23</f>
        <v>1691.6160669448282</v>
      </c>
      <c r="W23" s="7">
        <f t="shared" ref="W23:W27" si="6">((K23-O23)*3)-N23</f>
        <v>5074.8482008344845</v>
      </c>
      <c r="X23" s="8">
        <f t="shared" ref="X23:X27" si="7">((K23-O23)*6)-N23</f>
        <v>10149.696401668969</v>
      </c>
    </row>
    <row r="24" spans="1:24" x14ac:dyDescent="0.3">
      <c r="A24" s="6" t="s">
        <v>39</v>
      </c>
      <c r="B24" s="7">
        <v>33050</v>
      </c>
      <c r="C24" s="7">
        <f t="shared" si="2"/>
        <v>142.45689655172413</v>
      </c>
      <c r="D24" s="7">
        <f>C24/7.2</f>
        <v>19.785680076628349</v>
      </c>
      <c r="E24" s="7">
        <f t="shared" ref="E24:E27" si="8">D24*13.8%</f>
        <v>2.7304238505747125</v>
      </c>
      <c r="F24" s="7">
        <f t="shared" si="3"/>
        <v>2.3881315852490417</v>
      </c>
      <c r="G24" s="14">
        <f t="shared" si="0"/>
        <v>0</v>
      </c>
      <c r="H24" s="7">
        <f t="shared" si="4"/>
        <v>24.904235512452104</v>
      </c>
      <c r="I24" s="7">
        <f t="shared" ref="I24:I27" si="9">H24*20%</f>
        <v>4.9808471024904213</v>
      </c>
      <c r="J24" s="8">
        <f t="shared" ref="J24:J27" si="10">I24+H24</f>
        <v>29.885082614942526</v>
      </c>
      <c r="K24" s="6">
        <f t="shared" ref="K24:K27" si="11">(J24*7.2)*20.83</f>
        <v>4482.0451502586202</v>
      </c>
      <c r="L24" s="7">
        <f t="shared" ref="L24:L27" si="12">K24*3</f>
        <v>13446.135450775861</v>
      </c>
      <c r="M24" s="8">
        <f t="shared" ref="M24:M27" si="13">K24*6</f>
        <v>26892.270901551721</v>
      </c>
      <c r="N24" s="20">
        <f t="shared" si="1"/>
        <v>0</v>
      </c>
      <c r="O24" s="7">
        <f t="shared" ref="O24:O27" si="14">(((D24+E24)*7.2)*20.83)-S24</f>
        <v>2950.0657715517236</v>
      </c>
      <c r="P24" s="7"/>
      <c r="Q24" s="7"/>
      <c r="R24" s="7"/>
      <c r="S24" s="7">
        <f t="shared" ref="S24:S27" si="15">(((D24*7.2)*20.83)-833.33)*0.2</f>
        <v>426.80943103448271</v>
      </c>
      <c r="T24" s="7">
        <f t="shared" ref="T24:T27" si="16">O24*3</f>
        <v>8850.1973146551718</v>
      </c>
      <c r="U24" s="8">
        <f t="shared" ref="U24:U27" si="17">O24*6</f>
        <v>17700.394629310344</v>
      </c>
      <c r="V24" s="6">
        <f t="shared" si="5"/>
        <v>1531.9793787068966</v>
      </c>
      <c r="W24" s="7">
        <f t="shared" si="6"/>
        <v>4595.9381361206897</v>
      </c>
      <c r="X24" s="8">
        <f t="shared" si="7"/>
        <v>9191.8762722413794</v>
      </c>
    </row>
    <row r="25" spans="1:24" x14ac:dyDescent="0.3">
      <c r="A25" s="6" t="s">
        <v>40</v>
      </c>
      <c r="B25" s="7">
        <v>30497</v>
      </c>
      <c r="C25" s="7">
        <f t="shared" si="2"/>
        <v>131.45258620689654</v>
      </c>
      <c r="D25" s="7">
        <f t="shared" ref="D25:D27" si="18">C25/7.2</f>
        <v>18.257303639846743</v>
      </c>
      <c r="E25" s="7">
        <f t="shared" si="8"/>
        <v>2.5195079022988507</v>
      </c>
      <c r="F25" s="7">
        <f t="shared" si="3"/>
        <v>2.2036565493295019</v>
      </c>
      <c r="G25" s="14">
        <f t="shared" si="0"/>
        <v>0</v>
      </c>
      <c r="H25" s="7">
        <f t="shared" si="4"/>
        <v>22.980468091475096</v>
      </c>
      <c r="I25" s="7">
        <f t="shared" si="9"/>
        <v>4.5960936182950194</v>
      </c>
      <c r="J25" s="8">
        <f t="shared" si="10"/>
        <v>27.576561709770115</v>
      </c>
      <c r="K25" s="6">
        <f t="shared" si="11"/>
        <v>4135.8224189844823</v>
      </c>
      <c r="L25" s="7">
        <f t="shared" si="12"/>
        <v>12407.467256953447</v>
      </c>
      <c r="M25" s="8">
        <f t="shared" si="13"/>
        <v>24814.934513906894</v>
      </c>
      <c r="N25" s="20">
        <f t="shared" si="1"/>
        <v>0</v>
      </c>
      <c r="O25" s="7">
        <f t="shared" si="14"/>
        <v>2735.0576137068965</v>
      </c>
      <c r="P25" s="7"/>
      <c r="Q25" s="7"/>
      <c r="R25" s="7"/>
      <c r="S25" s="7">
        <f t="shared" si="15"/>
        <v>380.96547413793098</v>
      </c>
      <c r="T25" s="7">
        <f t="shared" si="16"/>
        <v>8205.1728411206896</v>
      </c>
      <c r="U25" s="8">
        <f t="shared" si="17"/>
        <v>16410.345682241379</v>
      </c>
      <c r="V25" s="6">
        <f t="shared" si="5"/>
        <v>1400.7648052775858</v>
      </c>
      <c r="W25" s="7">
        <f t="shared" si="6"/>
        <v>4202.2944158327573</v>
      </c>
      <c r="X25" s="8">
        <f t="shared" si="7"/>
        <v>8404.5888316655146</v>
      </c>
    </row>
    <row r="26" spans="1:24" x14ac:dyDescent="0.3">
      <c r="A26" s="6" t="s">
        <v>41</v>
      </c>
      <c r="B26" s="7">
        <v>28540</v>
      </c>
      <c r="C26" s="7">
        <f t="shared" si="2"/>
        <v>123.01724137931035</v>
      </c>
      <c r="D26" s="7">
        <f t="shared" si="18"/>
        <v>17.08572796934866</v>
      </c>
      <c r="E26" s="7">
        <f t="shared" si="8"/>
        <v>2.3578304597701152</v>
      </c>
      <c r="F26" s="7">
        <f t="shared" si="3"/>
        <v>2.0622473659003835</v>
      </c>
      <c r="G26" s="14">
        <f t="shared" si="0"/>
        <v>0</v>
      </c>
      <c r="H26" s="7">
        <f t="shared" si="4"/>
        <v>21.505805795019157</v>
      </c>
      <c r="I26" s="7">
        <f t="shared" si="9"/>
        <v>4.3011611590038319</v>
      </c>
      <c r="J26" s="8">
        <f t="shared" si="10"/>
        <v>25.80696695402299</v>
      </c>
      <c r="K26" s="6">
        <f t="shared" si="11"/>
        <v>3870.4256758965516</v>
      </c>
      <c r="L26" s="7">
        <f t="shared" si="12"/>
        <v>11611.277027689655</v>
      </c>
      <c r="M26" s="8">
        <f t="shared" si="13"/>
        <v>23222.554055379311</v>
      </c>
      <c r="N26" s="20">
        <f t="shared" si="1"/>
        <v>0</v>
      </c>
      <c r="O26" s="7">
        <f t="shared" si="14"/>
        <v>2570.24329137931</v>
      </c>
      <c r="P26" s="7"/>
      <c r="Q26" s="7"/>
      <c r="R26" s="7"/>
      <c r="S26" s="7">
        <f t="shared" si="15"/>
        <v>345.82382758620702</v>
      </c>
      <c r="T26" s="7">
        <f t="shared" si="16"/>
        <v>7710.72987413793</v>
      </c>
      <c r="U26" s="8">
        <f t="shared" si="17"/>
        <v>15421.45974827586</v>
      </c>
      <c r="V26" s="6">
        <f t="shared" si="5"/>
        <v>1300.1823845172416</v>
      </c>
      <c r="W26" s="7">
        <f t="shared" si="6"/>
        <v>3900.5471535517249</v>
      </c>
      <c r="X26" s="8">
        <f t="shared" si="7"/>
        <v>7801.0943071034499</v>
      </c>
    </row>
    <row r="27" spans="1:24" x14ac:dyDescent="0.3">
      <c r="A27" s="6" t="s">
        <v>42</v>
      </c>
      <c r="B27" s="7">
        <v>26423</v>
      </c>
      <c r="C27" s="7">
        <f t="shared" si="2"/>
        <v>113.89224137931035</v>
      </c>
      <c r="D27" s="7">
        <f t="shared" si="18"/>
        <v>15.818366858237548</v>
      </c>
      <c r="E27" s="7">
        <f t="shared" si="8"/>
        <v>2.1829346264367819</v>
      </c>
      <c r="F27" s="7">
        <f t="shared" si="3"/>
        <v>1.9092768797892721</v>
      </c>
      <c r="G27" s="14">
        <f t="shared" si="0"/>
        <v>0</v>
      </c>
      <c r="H27" s="7">
        <f t="shared" si="4"/>
        <v>19.9105783644636</v>
      </c>
      <c r="I27" s="7">
        <f t="shared" si="9"/>
        <v>3.9821156728927201</v>
      </c>
      <c r="J27" s="8">
        <f t="shared" si="10"/>
        <v>23.892694037356321</v>
      </c>
      <c r="K27" s="6">
        <f t="shared" si="11"/>
        <v>3583.3306809465512</v>
      </c>
      <c r="L27" s="7">
        <f t="shared" si="12"/>
        <v>10749.992042839654</v>
      </c>
      <c r="M27" s="8">
        <f t="shared" si="13"/>
        <v>21499.984085679309</v>
      </c>
      <c r="N27" s="20">
        <f t="shared" si="1"/>
        <v>0</v>
      </c>
      <c r="O27" s="7">
        <f t="shared" si="14"/>
        <v>2391.9541138793102</v>
      </c>
      <c r="P27" s="7"/>
      <c r="Q27" s="7"/>
      <c r="R27" s="7"/>
      <c r="S27" s="7">
        <f t="shared" si="15"/>
        <v>307.80907758620691</v>
      </c>
      <c r="T27" s="7">
        <f t="shared" si="16"/>
        <v>7175.8623416379305</v>
      </c>
      <c r="U27" s="8">
        <f t="shared" si="17"/>
        <v>14351.724683275861</v>
      </c>
      <c r="V27" s="6">
        <f t="shared" si="5"/>
        <v>1191.376567067241</v>
      </c>
      <c r="W27" s="7">
        <f t="shared" si="6"/>
        <v>3574.129701201723</v>
      </c>
      <c r="X27" s="8">
        <f t="shared" si="7"/>
        <v>7148.2594024034461</v>
      </c>
    </row>
    <row r="28" spans="1:24" x14ac:dyDescent="0.3">
      <c r="A28" s="4"/>
      <c r="B28" s="4"/>
      <c r="C28" s="4"/>
      <c r="D28" s="4"/>
      <c r="E28" s="4"/>
      <c r="G28" s="82">
        <f>SUM(G22:G27)</f>
        <v>0</v>
      </c>
      <c r="H28" s="4"/>
      <c r="I28" s="4"/>
      <c r="J28" s="4"/>
      <c r="K28" s="4"/>
      <c r="L28" s="4"/>
      <c r="M28" s="4"/>
      <c r="N28" s="83">
        <f>SUM(N22:N27)</f>
        <v>0</v>
      </c>
      <c r="O28" s="4"/>
      <c r="P28" s="4"/>
      <c r="Q28" s="4"/>
      <c r="R28" s="4"/>
      <c r="S28" s="4"/>
      <c r="T28" s="4"/>
      <c r="U28" s="4"/>
      <c r="V28" s="4"/>
      <c r="W28" s="4"/>
      <c r="X28" s="4"/>
    </row>
    <row r="29" spans="1:24" ht="15" thickBot="1" x14ac:dyDescent="0.35">
      <c r="A29" s="4"/>
      <c r="B29" s="4"/>
      <c r="C29" s="4"/>
      <c r="D29" s="4"/>
      <c r="E29" s="4"/>
      <c r="G29" s="4"/>
      <c r="H29" s="4"/>
      <c r="I29" s="4"/>
      <c r="J29" s="4"/>
      <c r="K29" s="4"/>
      <c r="L29" s="4"/>
      <c r="M29" s="4"/>
      <c r="N29" s="4"/>
      <c r="O29" s="4"/>
      <c r="P29" s="4"/>
      <c r="Q29" s="4"/>
      <c r="R29" s="4"/>
      <c r="S29" s="4"/>
      <c r="T29" s="4"/>
      <c r="U29" s="4"/>
      <c r="V29" s="4"/>
      <c r="W29" s="4"/>
      <c r="X29" s="4"/>
    </row>
    <row r="30" spans="1:24" ht="15.6" thickTop="1" thickBot="1" x14ac:dyDescent="0.35">
      <c r="A30" s="102" t="s">
        <v>43</v>
      </c>
      <c r="B30" s="102"/>
      <c r="C30" s="102"/>
      <c r="D30" s="102"/>
      <c r="E30" s="102"/>
      <c r="F30" s="102"/>
      <c r="G30" s="102"/>
      <c r="H30" s="102"/>
      <c r="I30" s="102"/>
      <c r="J30" s="102"/>
      <c r="K30" s="102" t="s">
        <v>14</v>
      </c>
      <c r="L30" s="102"/>
      <c r="M30" s="102"/>
      <c r="N30" s="105" t="s">
        <v>15</v>
      </c>
      <c r="O30" s="106"/>
      <c r="P30" s="106"/>
      <c r="Q30" s="106"/>
      <c r="R30" s="106"/>
      <c r="S30" s="106"/>
      <c r="T30" s="106"/>
      <c r="U30" s="107"/>
      <c r="V30" s="102" t="s">
        <v>16</v>
      </c>
      <c r="W30" s="102"/>
      <c r="X30" s="102"/>
    </row>
    <row r="31" spans="1:24" s="1" customFormat="1" ht="43.8" thickTop="1" x14ac:dyDescent="0.3">
      <c r="A31" s="15" t="s">
        <v>17</v>
      </c>
      <c r="B31" s="16" t="s">
        <v>18</v>
      </c>
      <c r="C31" s="16" t="s">
        <v>19</v>
      </c>
      <c r="D31" s="16" t="s">
        <v>20</v>
      </c>
      <c r="E31" s="16" t="s">
        <v>21</v>
      </c>
      <c r="F31" s="16" t="s">
        <v>22</v>
      </c>
      <c r="G31" s="17" t="s">
        <v>23</v>
      </c>
      <c r="H31" s="16" t="s">
        <v>24</v>
      </c>
      <c r="I31" s="16" t="s">
        <v>25</v>
      </c>
      <c r="J31" s="18" t="s">
        <v>26</v>
      </c>
      <c r="K31" s="15" t="s">
        <v>27</v>
      </c>
      <c r="L31" s="16" t="s">
        <v>28</v>
      </c>
      <c r="M31" s="18" t="s">
        <v>29</v>
      </c>
      <c r="N31" s="19" t="s">
        <v>87</v>
      </c>
      <c r="O31" s="16" t="s">
        <v>30</v>
      </c>
      <c r="P31" s="16" t="s">
        <v>44</v>
      </c>
      <c r="Q31" s="16" t="s">
        <v>45</v>
      </c>
      <c r="R31" s="16" t="s">
        <v>46</v>
      </c>
      <c r="S31" s="16" t="s">
        <v>47</v>
      </c>
      <c r="T31" s="16" t="s">
        <v>32</v>
      </c>
      <c r="U31" s="18" t="s">
        <v>33</v>
      </c>
      <c r="V31" s="15" t="s">
        <v>34</v>
      </c>
      <c r="W31" s="16" t="s">
        <v>35</v>
      </c>
      <c r="X31" s="18" t="s">
        <v>36</v>
      </c>
    </row>
    <row r="32" spans="1:24" x14ac:dyDescent="0.3">
      <c r="A32" s="6" t="s">
        <v>48</v>
      </c>
      <c r="B32" s="7">
        <v>108937</v>
      </c>
      <c r="C32" s="7">
        <f>B32/232</f>
        <v>469.55603448275861</v>
      </c>
      <c r="D32" s="7">
        <f>C32/7.2</f>
        <v>65.216115900383144</v>
      </c>
      <c r="E32" s="7">
        <f>D32*13.8%</f>
        <v>8.9998239942528748</v>
      </c>
      <c r="F32" s="7">
        <f t="shared" ref="F32:F38" si="19">D32*12.07%</f>
        <v>7.8715851891762458</v>
      </c>
      <c r="G32" s="14">
        <f t="shared" ref="G32:G38" si="20">D32*$I$6%</f>
        <v>0</v>
      </c>
      <c r="H32" s="7">
        <f t="shared" ref="H32:H38" si="21">G32+E32+D32+F32</f>
        <v>82.087525083812267</v>
      </c>
      <c r="I32" s="7">
        <f>H32*20%</f>
        <v>16.417505016762455</v>
      </c>
      <c r="J32" s="8">
        <f>I32+H32</f>
        <v>98.505030100574714</v>
      </c>
      <c r="K32" s="6">
        <f>(J32*7.2)*20.83</f>
        <v>14773.390394363792</v>
      </c>
      <c r="L32" s="7">
        <f>K32*3</f>
        <v>44320.171183091377</v>
      </c>
      <c r="M32" s="8">
        <f>K32*6</f>
        <v>88640.342366182755</v>
      </c>
      <c r="N32" s="20">
        <f t="shared" ref="N32:N38" si="22">B32*$I$9%</f>
        <v>0</v>
      </c>
      <c r="O32" s="7">
        <f>(((D32+E32)*7.2)*20.83)-S32</f>
        <v>7327.6582585344822</v>
      </c>
      <c r="P32" s="7">
        <f t="shared" ref="P32:P38" si="23">(((D32*7.2)*20.83)-833.33)</f>
        <v>8947.522198275863</v>
      </c>
      <c r="Q32" s="7">
        <f>(P32-R32)*0.2</f>
        <v>1286.1426637931036</v>
      </c>
      <c r="R32" s="7">
        <f>(P32-(2655.5))*0.4</f>
        <v>2516.8088793103452</v>
      </c>
      <c r="S32" s="7">
        <f>R32+Q32</f>
        <v>3802.9515431034488</v>
      </c>
      <c r="T32" s="7">
        <f>O32*3</f>
        <v>21982.974775603449</v>
      </c>
      <c r="U32" s="8">
        <f>O32*6</f>
        <v>43965.949551206897</v>
      </c>
      <c r="V32" s="6">
        <f t="shared" ref="V32:V38" si="24">(K32-O32)-N32</f>
        <v>7445.7321358293102</v>
      </c>
      <c r="W32" s="7">
        <f t="shared" ref="W32:W38" si="25">((K32-O32)*3)-N32</f>
        <v>22337.196407487929</v>
      </c>
      <c r="X32" s="8">
        <f t="shared" ref="X32:X38" si="26">((K32-O32)*6)-N32</f>
        <v>44674.392814975858</v>
      </c>
    </row>
    <row r="33" spans="1:24" x14ac:dyDescent="0.3">
      <c r="A33" s="6" t="s">
        <v>49</v>
      </c>
      <c r="B33" s="7">
        <v>98846</v>
      </c>
      <c r="C33" s="7">
        <f t="shared" ref="C33:C38" si="27">B33/232</f>
        <v>426.06034482758622</v>
      </c>
      <c r="D33" s="7">
        <f>C33/7.2</f>
        <v>59.175047892720308</v>
      </c>
      <c r="E33" s="7">
        <f>D33*13.8%</f>
        <v>8.1661566091954025</v>
      </c>
      <c r="F33" s="7">
        <f t="shared" si="19"/>
        <v>7.1424282806513411</v>
      </c>
      <c r="G33" s="14">
        <f t="shared" si="20"/>
        <v>0</v>
      </c>
      <c r="H33" s="7">
        <f t="shared" si="21"/>
        <v>74.483632782567057</v>
      </c>
      <c r="I33" s="7">
        <f>H33*20%</f>
        <v>14.896726556513412</v>
      </c>
      <c r="J33" s="8">
        <f>I33+H33</f>
        <v>89.380359339080471</v>
      </c>
      <c r="K33" s="6">
        <f>(J33*7.2)*20.83</f>
        <v>13404.908772237934</v>
      </c>
      <c r="L33" s="7">
        <f>K33*3</f>
        <v>40214.726316713801</v>
      </c>
      <c r="M33" s="8">
        <f>K33*6</f>
        <v>80429.452633427602</v>
      </c>
      <c r="N33" s="20">
        <f t="shared" si="22"/>
        <v>0</v>
      </c>
      <c r="O33" s="7">
        <f t="shared" ref="O33:O38" si="28">(((D33+E33)*7.2)*20.83)-S33</f>
        <v>6767.7408553448295</v>
      </c>
      <c r="P33" s="7">
        <f t="shared" si="23"/>
        <v>8041.5069827586194</v>
      </c>
      <c r="Q33" s="7">
        <f t="shared" ref="Q33:Q38" si="29">(P33-R33)*0.2</f>
        <v>1177.4208379310344</v>
      </c>
      <c r="R33" s="7">
        <f t="shared" ref="R33:R38" si="30">(P33-(2655.5))*0.4</f>
        <v>2154.4027931034479</v>
      </c>
      <c r="S33" s="7">
        <f t="shared" ref="S33:S38" si="31">R33+Q33</f>
        <v>3331.8236310344823</v>
      </c>
      <c r="T33" s="7">
        <f>O33*3</f>
        <v>20303.222566034488</v>
      </c>
      <c r="U33" s="8">
        <f>O33*6</f>
        <v>40606.445132068977</v>
      </c>
      <c r="V33" s="6">
        <f t="shared" si="24"/>
        <v>6637.1679168931041</v>
      </c>
      <c r="W33" s="7">
        <f t="shared" si="25"/>
        <v>19911.503750679312</v>
      </c>
      <c r="X33" s="8">
        <f t="shared" si="26"/>
        <v>39823.007501358625</v>
      </c>
    </row>
    <row r="34" spans="1:24" x14ac:dyDescent="0.3">
      <c r="A34" s="6" t="s">
        <v>50</v>
      </c>
      <c r="B34" s="7">
        <v>88447</v>
      </c>
      <c r="C34" s="7">
        <f t="shared" si="27"/>
        <v>381.23706896551727</v>
      </c>
      <c r="D34" s="7">
        <f>C34/7.2</f>
        <v>52.949592911877396</v>
      </c>
      <c r="E34" s="7">
        <f t="shared" ref="E34:E38" si="32">D34*13.8%</f>
        <v>7.3070438218390814</v>
      </c>
      <c r="F34" s="7">
        <f t="shared" si="19"/>
        <v>6.3910158644636015</v>
      </c>
      <c r="G34" s="14">
        <f t="shared" si="20"/>
        <v>0</v>
      </c>
      <c r="H34" s="7">
        <f t="shared" si="21"/>
        <v>66.647652598180073</v>
      </c>
      <c r="I34" s="7">
        <f t="shared" ref="I34:I38" si="33">H34*20%</f>
        <v>13.329530519636016</v>
      </c>
      <c r="J34" s="8">
        <f t="shared" ref="J34:J38" si="34">I34+H34</f>
        <v>79.977183117816082</v>
      </c>
      <c r="K34" s="6">
        <f t="shared" ref="K34:K38" si="35">(J34*7.2)*20.83</f>
        <v>11994.658015277584</v>
      </c>
      <c r="L34" s="7">
        <f t="shared" ref="L34:L38" si="36">K34*3</f>
        <v>35983.974045832751</v>
      </c>
      <c r="M34" s="8">
        <f t="shared" ref="M34:M38" si="37">K34*6</f>
        <v>71967.948091665501</v>
      </c>
      <c r="N34" s="20">
        <f t="shared" si="22"/>
        <v>0</v>
      </c>
      <c r="O34" s="7">
        <f t="shared" si="28"/>
        <v>6190.7335145689649</v>
      </c>
      <c r="P34" s="7">
        <f t="shared" si="23"/>
        <v>7107.8381465517241</v>
      </c>
      <c r="Q34" s="7">
        <f t="shared" si="29"/>
        <v>1065.380577586207</v>
      </c>
      <c r="R34" s="7">
        <f t="shared" si="30"/>
        <v>1780.9352586206896</v>
      </c>
      <c r="S34" s="7">
        <f t="shared" si="31"/>
        <v>2846.3158362068966</v>
      </c>
      <c r="T34" s="7">
        <f t="shared" ref="T34:T38" si="38">O34*3</f>
        <v>18572.200543706895</v>
      </c>
      <c r="U34" s="8">
        <f t="shared" ref="U34:U38" si="39">O34*6</f>
        <v>37144.401087413789</v>
      </c>
      <c r="V34" s="6">
        <f t="shared" si="24"/>
        <v>5803.9245007086192</v>
      </c>
      <c r="W34" s="7">
        <f t="shared" si="25"/>
        <v>17411.773502125856</v>
      </c>
      <c r="X34" s="8">
        <f t="shared" si="26"/>
        <v>34823.547004251712</v>
      </c>
    </row>
    <row r="35" spans="1:24" x14ac:dyDescent="0.3">
      <c r="A35" s="6" t="s">
        <v>51</v>
      </c>
      <c r="B35" s="7">
        <v>73171</v>
      </c>
      <c r="C35" s="7">
        <f t="shared" si="27"/>
        <v>315.39224137931035</v>
      </c>
      <c r="D35" s="7">
        <f t="shared" ref="D35:D38" si="40">C35/7.2</f>
        <v>43.80447796934866</v>
      </c>
      <c r="E35" s="7">
        <f t="shared" si="32"/>
        <v>6.0450179597701155</v>
      </c>
      <c r="F35" s="7">
        <f t="shared" si="19"/>
        <v>5.2872004909003838</v>
      </c>
      <c r="G35" s="14">
        <f t="shared" si="20"/>
        <v>0</v>
      </c>
      <c r="H35" s="7">
        <f t="shared" si="21"/>
        <v>55.136696420019156</v>
      </c>
      <c r="I35" s="7">
        <f t="shared" si="33"/>
        <v>11.027339284003832</v>
      </c>
      <c r="J35" s="8">
        <f t="shared" si="34"/>
        <v>66.164035704022993</v>
      </c>
      <c r="K35" s="6">
        <f t="shared" si="35"/>
        <v>9923.0174187465527</v>
      </c>
      <c r="L35" s="7">
        <f t="shared" si="36"/>
        <v>29769.052256239658</v>
      </c>
      <c r="M35" s="8">
        <f t="shared" si="37"/>
        <v>59538.104512479316</v>
      </c>
      <c r="N35" s="20">
        <f t="shared" si="22"/>
        <v>0</v>
      </c>
      <c r="O35" s="7">
        <f t="shared" si="28"/>
        <v>5343.116999741379</v>
      </c>
      <c r="P35" s="7">
        <f t="shared" si="23"/>
        <v>5736.2903879310343</v>
      </c>
      <c r="Q35" s="7">
        <f t="shared" si="29"/>
        <v>900.79484655172428</v>
      </c>
      <c r="R35" s="7">
        <f t="shared" si="30"/>
        <v>1232.3161551724138</v>
      </c>
      <c r="S35" s="7">
        <f t="shared" si="31"/>
        <v>2133.1110017241381</v>
      </c>
      <c r="T35" s="7">
        <f t="shared" si="38"/>
        <v>16029.350999224138</v>
      </c>
      <c r="U35" s="8">
        <f t="shared" si="39"/>
        <v>32058.701998448276</v>
      </c>
      <c r="V35" s="6">
        <f t="shared" si="24"/>
        <v>4579.9004190051737</v>
      </c>
      <c r="W35" s="7">
        <f t="shared" si="25"/>
        <v>13739.70125701552</v>
      </c>
      <c r="X35" s="8">
        <f t="shared" si="26"/>
        <v>27479.40251403104</v>
      </c>
    </row>
    <row r="36" spans="1:24" x14ac:dyDescent="0.3">
      <c r="A36" s="6" t="s">
        <v>52</v>
      </c>
      <c r="B36" s="7">
        <v>66005</v>
      </c>
      <c r="C36" s="7">
        <f t="shared" si="27"/>
        <v>284.50431034482756</v>
      </c>
      <c r="D36" s="7">
        <f t="shared" si="40"/>
        <v>39.514487547892713</v>
      </c>
      <c r="E36" s="7">
        <f t="shared" si="32"/>
        <v>5.4529992816091948</v>
      </c>
      <c r="F36" s="7">
        <f t="shared" si="19"/>
        <v>4.7693986470306502</v>
      </c>
      <c r="G36" s="14">
        <f t="shared" si="20"/>
        <v>0</v>
      </c>
      <c r="H36" s="7">
        <f t="shared" si="21"/>
        <v>49.736885476532557</v>
      </c>
      <c r="I36" s="7">
        <f t="shared" si="33"/>
        <v>9.9473770953065124</v>
      </c>
      <c r="J36" s="8">
        <f t="shared" si="34"/>
        <v>59.684262571839071</v>
      </c>
      <c r="K36" s="6">
        <f t="shared" si="35"/>
        <v>8951.2069634741365</v>
      </c>
      <c r="L36" s="7">
        <f t="shared" si="36"/>
        <v>26853.620890422411</v>
      </c>
      <c r="M36" s="8">
        <f t="shared" si="37"/>
        <v>53707.241780844823</v>
      </c>
      <c r="N36" s="20">
        <f t="shared" si="22"/>
        <v>0</v>
      </c>
      <c r="O36" s="7">
        <f t="shared" si="28"/>
        <v>4945.4985168103431</v>
      </c>
      <c r="P36" s="7">
        <f t="shared" si="23"/>
        <v>5092.894784482758</v>
      </c>
      <c r="Q36" s="7">
        <f t="shared" si="29"/>
        <v>823.58737413793096</v>
      </c>
      <c r="R36" s="7">
        <f t="shared" si="30"/>
        <v>974.95791379310322</v>
      </c>
      <c r="S36" s="7">
        <f t="shared" si="31"/>
        <v>1798.5452879310342</v>
      </c>
      <c r="T36" s="7">
        <f t="shared" si="38"/>
        <v>14836.495550431029</v>
      </c>
      <c r="U36" s="8">
        <f t="shared" si="39"/>
        <v>29672.991100862058</v>
      </c>
      <c r="V36" s="6">
        <f t="shared" si="24"/>
        <v>4005.7084466637934</v>
      </c>
      <c r="W36" s="7">
        <f t="shared" si="25"/>
        <v>12017.12533999138</v>
      </c>
      <c r="X36" s="8">
        <f t="shared" si="26"/>
        <v>24034.250679982761</v>
      </c>
    </row>
    <row r="37" spans="1:24" x14ac:dyDescent="0.3">
      <c r="A37" s="6" t="s">
        <v>53</v>
      </c>
      <c r="B37" s="7">
        <v>59756</v>
      </c>
      <c r="C37" s="7">
        <f t="shared" si="27"/>
        <v>257.56896551724139</v>
      </c>
      <c r="D37" s="7">
        <f t="shared" si="40"/>
        <v>35.773467432950191</v>
      </c>
      <c r="E37" s="7">
        <f t="shared" si="32"/>
        <v>4.9367385057471269</v>
      </c>
      <c r="F37" s="7">
        <f t="shared" si="19"/>
        <v>4.317857519157088</v>
      </c>
      <c r="G37" s="14">
        <f t="shared" si="20"/>
        <v>0</v>
      </c>
      <c r="H37" s="7">
        <f t="shared" si="21"/>
        <v>45.028063457854408</v>
      </c>
      <c r="I37" s="7">
        <f t="shared" si="33"/>
        <v>9.0056126915708816</v>
      </c>
      <c r="J37" s="8">
        <f t="shared" si="34"/>
        <v>54.03367614942529</v>
      </c>
      <c r="K37" s="6">
        <f t="shared" si="35"/>
        <v>8103.7546141862076</v>
      </c>
      <c r="L37" s="7">
        <f t="shared" si="36"/>
        <v>24311.263842558623</v>
      </c>
      <c r="M37" s="8">
        <f t="shared" si="37"/>
        <v>48622.527685117246</v>
      </c>
      <c r="N37" s="20">
        <f t="shared" si="22"/>
        <v>0</v>
      </c>
      <c r="O37" s="7">
        <f t="shared" si="28"/>
        <v>4598.7614389655173</v>
      </c>
      <c r="P37" s="7">
        <f t="shared" si="23"/>
        <v>4531.8315517241381</v>
      </c>
      <c r="Q37" s="7">
        <f t="shared" si="29"/>
        <v>756.25978620689659</v>
      </c>
      <c r="R37" s="7">
        <f t="shared" si="30"/>
        <v>750.53262068965523</v>
      </c>
      <c r="S37" s="7">
        <f t="shared" si="31"/>
        <v>1506.7924068965517</v>
      </c>
      <c r="T37" s="7">
        <f t="shared" si="38"/>
        <v>13796.284316896552</v>
      </c>
      <c r="U37" s="8">
        <f t="shared" si="39"/>
        <v>27592.568633793104</v>
      </c>
      <c r="V37" s="6">
        <f t="shared" si="24"/>
        <v>3504.9931752206903</v>
      </c>
      <c r="W37" s="7">
        <f t="shared" si="25"/>
        <v>10514.979525662071</v>
      </c>
      <c r="X37" s="8">
        <f t="shared" si="26"/>
        <v>21029.959051324142</v>
      </c>
    </row>
    <row r="38" spans="1:24" ht="15" thickBot="1" x14ac:dyDescent="0.35">
      <c r="A38" s="9" t="s">
        <v>54</v>
      </c>
      <c r="B38" s="10">
        <v>49717</v>
      </c>
      <c r="C38" s="7">
        <f t="shared" si="27"/>
        <v>214.29741379310346</v>
      </c>
      <c r="D38" s="10">
        <f t="shared" si="40"/>
        <v>29.763529693486589</v>
      </c>
      <c r="E38" s="10">
        <f t="shared" si="32"/>
        <v>4.1073670977011494</v>
      </c>
      <c r="F38" s="7">
        <f t="shared" si="19"/>
        <v>3.5924580340038315</v>
      </c>
      <c r="G38" s="14">
        <f t="shared" si="20"/>
        <v>0</v>
      </c>
      <c r="H38" s="7">
        <f t="shared" si="21"/>
        <v>37.463354825191573</v>
      </c>
      <c r="I38" s="10">
        <f t="shared" si="33"/>
        <v>7.4926709650383145</v>
      </c>
      <c r="J38" s="11">
        <f t="shared" si="34"/>
        <v>44.956025790229887</v>
      </c>
      <c r="K38" s="9">
        <f t="shared" si="35"/>
        <v>6742.3249239155175</v>
      </c>
      <c r="L38" s="10">
        <f t="shared" si="36"/>
        <v>20226.974771746551</v>
      </c>
      <c r="M38" s="11">
        <f t="shared" si="37"/>
        <v>40453.949543493101</v>
      </c>
      <c r="N38" s="20">
        <f t="shared" si="22"/>
        <v>0</v>
      </c>
      <c r="O38" s="10">
        <f t="shared" si="28"/>
        <v>4041.7293499137927</v>
      </c>
      <c r="P38" s="10">
        <f t="shared" si="23"/>
        <v>3630.4851293103447</v>
      </c>
      <c r="Q38" s="10">
        <f t="shared" si="29"/>
        <v>648.09821551724144</v>
      </c>
      <c r="R38" s="10">
        <f t="shared" si="30"/>
        <v>389.99405172413793</v>
      </c>
      <c r="S38" s="10">
        <f t="shared" si="31"/>
        <v>1038.0922672413794</v>
      </c>
      <c r="T38" s="10">
        <f t="shared" si="38"/>
        <v>12125.188049741379</v>
      </c>
      <c r="U38" s="11">
        <f t="shared" si="39"/>
        <v>24250.376099482757</v>
      </c>
      <c r="V38" s="9">
        <f t="shared" si="24"/>
        <v>2700.5955740017248</v>
      </c>
      <c r="W38" s="10">
        <f t="shared" si="25"/>
        <v>8101.7867220051739</v>
      </c>
      <c r="X38" s="11">
        <f t="shared" si="26"/>
        <v>16203.573444010348</v>
      </c>
    </row>
    <row r="39" spans="1:24" ht="15" thickTop="1" x14ac:dyDescent="0.3">
      <c r="A39" s="4"/>
      <c r="B39" s="4"/>
      <c r="C39" s="4"/>
      <c r="D39" s="4"/>
      <c r="E39" s="4"/>
      <c r="G39" s="82">
        <f>SUM(G32:G38)</f>
        <v>0</v>
      </c>
      <c r="H39" s="4"/>
      <c r="I39" s="4"/>
      <c r="J39" s="4"/>
      <c r="K39" s="4"/>
      <c r="L39" s="4"/>
      <c r="M39" s="4"/>
      <c r="N39" s="83">
        <f>SUM(N32:N38)</f>
        <v>0</v>
      </c>
      <c r="O39" s="4"/>
      <c r="P39" s="4"/>
      <c r="Q39" s="4"/>
      <c r="R39" s="4"/>
      <c r="S39" s="4"/>
      <c r="T39" s="4"/>
      <c r="U39" s="4"/>
      <c r="V39" s="4"/>
      <c r="W39" s="4"/>
      <c r="X39" s="4"/>
    </row>
    <row r="40" spans="1:24" x14ac:dyDescent="0.3">
      <c r="A40" s="4" t="s">
        <v>55</v>
      </c>
      <c r="B40" s="3"/>
      <c r="C40" s="3"/>
      <c r="D40" s="103" t="s">
        <v>56</v>
      </c>
      <c r="E40" s="103"/>
      <c r="F40" s="103"/>
      <c r="G40" s="103"/>
      <c r="H40" s="103"/>
      <c r="I40" s="103"/>
      <c r="J40" s="3"/>
      <c r="K40" s="4"/>
      <c r="L40" s="4"/>
      <c r="M40" s="4"/>
      <c r="N40" s="4"/>
      <c r="O40" s="4"/>
      <c r="P40" s="4"/>
      <c r="Q40" s="4"/>
      <c r="R40" s="4"/>
      <c r="S40" s="4"/>
      <c r="T40" s="4"/>
      <c r="U40" s="4"/>
      <c r="V40" s="4"/>
      <c r="W40" s="4"/>
      <c r="X40" s="4"/>
    </row>
    <row r="41" spans="1:24" x14ac:dyDescent="0.3">
      <c r="A41" s="4"/>
      <c r="B41" s="4"/>
      <c r="C41" s="4"/>
      <c r="D41" s="103" t="s">
        <v>57</v>
      </c>
      <c r="E41" s="103"/>
      <c r="F41" s="103"/>
      <c r="G41" s="103"/>
      <c r="H41" s="103"/>
      <c r="I41" s="103"/>
      <c r="J41" s="4"/>
      <c r="K41" s="4"/>
      <c r="L41" s="4"/>
      <c r="M41" s="4"/>
      <c r="N41" s="4"/>
      <c r="O41" s="4"/>
      <c r="P41" s="4"/>
      <c r="Q41" s="4"/>
      <c r="R41" s="4"/>
      <c r="S41" s="4"/>
      <c r="T41" s="4"/>
      <c r="U41" s="4"/>
      <c r="V41" s="4"/>
      <c r="W41" s="4"/>
      <c r="X41" s="4"/>
    </row>
    <row r="43" spans="1:24" x14ac:dyDescent="0.3">
      <c r="A43" s="4"/>
      <c r="B43" s="4"/>
      <c r="C43" s="4"/>
      <c r="D43" s="24"/>
      <c r="E43" s="4"/>
      <c r="G43" s="4"/>
      <c r="H43" s="4"/>
      <c r="I43" s="4"/>
      <c r="J43" s="4"/>
      <c r="K43" s="4"/>
      <c r="L43" s="4"/>
      <c r="M43" s="4"/>
      <c r="N43" s="4"/>
      <c r="O43" s="4"/>
      <c r="P43" s="4"/>
      <c r="Q43" s="4"/>
      <c r="R43" s="4">
        <v>2655.5</v>
      </c>
      <c r="S43" s="4"/>
      <c r="T43" s="4"/>
      <c r="U43" s="4"/>
      <c r="V43" s="4"/>
      <c r="W43" s="4"/>
      <c r="X43" s="4"/>
    </row>
  </sheetData>
  <sheetProtection selectLockedCells="1"/>
  <mergeCells count="30">
    <mergeCell ref="D3:H3"/>
    <mergeCell ref="K30:M30"/>
    <mergeCell ref="V30:X30"/>
    <mergeCell ref="D41:I41"/>
    <mergeCell ref="A1:E1"/>
    <mergeCell ref="N20:U20"/>
    <mergeCell ref="N30:U30"/>
    <mergeCell ref="V20:X20"/>
    <mergeCell ref="A20:J20"/>
    <mergeCell ref="K20:M20"/>
    <mergeCell ref="D40:I40"/>
    <mergeCell ref="A30:J30"/>
    <mergeCell ref="B18:C18"/>
    <mergeCell ref="F14:I14"/>
    <mergeCell ref="F15:I15"/>
    <mergeCell ref="F16:I16"/>
    <mergeCell ref="F17:I17"/>
    <mergeCell ref="F18:I18"/>
    <mergeCell ref="B14:C14"/>
    <mergeCell ref="B15:C15"/>
    <mergeCell ref="B16:C16"/>
    <mergeCell ref="B17:C17"/>
    <mergeCell ref="K11:K12"/>
    <mergeCell ref="B12:H12"/>
    <mergeCell ref="I5:J5"/>
    <mergeCell ref="I6:J6"/>
    <mergeCell ref="I8:J8"/>
    <mergeCell ref="I9:J9"/>
    <mergeCell ref="I11:J12"/>
    <mergeCell ref="B11:F11"/>
  </mergeCells>
  <conditionalFormatting sqref="V32:X38 V22:X29">
    <cfRule type="cellIs" dxfId="2" priority="1" operator="greaterThan">
      <formula>0</formula>
    </cfRule>
    <cfRule type="cellIs" dxfId="1" priority="2" operator="greaterThan">
      <formula>0</formula>
    </cfRule>
    <cfRule type="cellIs" dxfId="0" priority="3" operator="lessThan">
      <formula>0</formula>
    </cfRule>
  </conditionalFormatting>
  <pageMargins left="0.7" right="0.7" top="0.75" bottom="0.75" header="0.3" footer="0.3"/>
  <pageSetup paperSize="9"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0"/>
  <sheetViews>
    <sheetView tabSelected="1" workbookViewId="0">
      <selection activeCell="I19" sqref="I19:J19"/>
    </sheetView>
  </sheetViews>
  <sheetFormatPr defaultRowHeight="14.4" x14ac:dyDescent="0.3"/>
  <cols>
    <col min="1" max="1" width="13.33203125" bestFit="1" customWidth="1"/>
    <col min="5" max="5" width="13.33203125" bestFit="1" customWidth="1"/>
    <col min="7" max="7" width="14.33203125" bestFit="1" customWidth="1"/>
    <col min="10" max="10" width="11.33203125" customWidth="1"/>
  </cols>
  <sheetData>
    <row r="1" spans="1:24" ht="15" thickBot="1" x14ac:dyDescent="0.35">
      <c r="A1" s="104" t="s">
        <v>71</v>
      </c>
      <c r="B1" s="104"/>
      <c r="C1" s="104"/>
      <c r="D1" s="104"/>
      <c r="E1" s="104"/>
      <c r="F1" s="37"/>
      <c r="G1" s="4"/>
      <c r="H1" s="4"/>
      <c r="I1" s="4"/>
      <c r="J1" s="4"/>
      <c r="K1" s="4"/>
      <c r="L1" s="4"/>
      <c r="M1" s="4"/>
      <c r="N1" s="4"/>
      <c r="O1" s="4"/>
      <c r="P1" s="4"/>
      <c r="Q1" s="4"/>
      <c r="R1" s="4"/>
      <c r="S1" s="4"/>
      <c r="T1" s="4"/>
      <c r="U1" s="4"/>
      <c r="V1" s="4"/>
      <c r="W1" s="4"/>
      <c r="X1" s="4"/>
    </row>
    <row r="2" spans="1:24" ht="15.6" thickTop="1" thickBot="1" x14ac:dyDescent="0.35">
      <c r="A2" s="4"/>
      <c r="B2" s="4"/>
      <c r="C2" s="4"/>
      <c r="D2" s="4"/>
      <c r="E2" s="4"/>
      <c r="F2" s="4"/>
      <c r="G2" s="4"/>
      <c r="H2" s="4"/>
      <c r="I2" s="114" t="s">
        <v>0</v>
      </c>
      <c r="J2" s="115"/>
      <c r="K2" s="115"/>
      <c r="L2" s="115"/>
      <c r="M2" s="115"/>
      <c r="N2" s="115"/>
      <c r="O2" s="116"/>
      <c r="P2" s="21"/>
      <c r="Q2" s="21"/>
      <c r="R2" s="21"/>
      <c r="S2" s="21"/>
      <c r="T2" s="21"/>
      <c r="U2" s="21"/>
      <c r="V2" s="21"/>
      <c r="W2" s="21"/>
      <c r="X2" s="4"/>
    </row>
    <row r="3" spans="1:24" ht="15" thickBot="1" x14ac:dyDescent="0.35">
      <c r="A3" s="103" t="s">
        <v>1</v>
      </c>
      <c r="B3" s="103"/>
      <c r="C3" s="110"/>
      <c r="D3" s="111"/>
      <c r="E3" s="111"/>
      <c r="F3" s="111"/>
      <c r="G3" s="112"/>
      <c r="H3" s="4"/>
      <c r="I3" s="117"/>
      <c r="J3" s="118"/>
      <c r="K3" s="118"/>
      <c r="L3" s="118"/>
      <c r="M3" s="118"/>
      <c r="N3" s="118"/>
      <c r="O3" s="119"/>
      <c r="P3" s="21"/>
      <c r="Q3" s="21"/>
      <c r="R3" s="21"/>
      <c r="S3" s="21"/>
      <c r="T3" s="21"/>
      <c r="U3" s="21"/>
      <c r="V3" s="21"/>
      <c r="W3" s="21"/>
      <c r="X3" s="4"/>
    </row>
    <row r="4" spans="1:24" s="4" customFormat="1" x14ac:dyDescent="0.3">
      <c r="A4" s="36"/>
      <c r="B4" s="36"/>
      <c r="C4" s="27"/>
      <c r="D4" s="27"/>
      <c r="E4" s="27"/>
      <c r="F4" s="27"/>
      <c r="G4" s="27"/>
      <c r="I4" s="117"/>
      <c r="J4" s="118"/>
      <c r="K4" s="118"/>
      <c r="L4" s="118"/>
      <c r="M4" s="118"/>
      <c r="N4" s="118"/>
      <c r="O4" s="119"/>
      <c r="P4" s="21"/>
      <c r="Q4" s="21"/>
      <c r="R4" s="21"/>
      <c r="S4" s="21"/>
      <c r="T4" s="21"/>
      <c r="U4" s="21"/>
      <c r="V4" s="21"/>
      <c r="W4" s="21"/>
    </row>
    <row r="5" spans="1:24" x14ac:dyDescent="0.3">
      <c r="A5" s="103" t="s">
        <v>58</v>
      </c>
      <c r="B5" s="103"/>
      <c r="C5" s="103"/>
      <c r="D5" s="103"/>
      <c r="E5" s="103"/>
      <c r="F5" s="103"/>
      <c r="G5" s="103"/>
      <c r="H5" s="103"/>
      <c r="I5" s="117"/>
      <c r="J5" s="118"/>
      <c r="K5" s="118"/>
      <c r="L5" s="118"/>
      <c r="M5" s="118"/>
      <c r="N5" s="118"/>
      <c r="O5" s="119"/>
      <c r="P5" s="21"/>
      <c r="Q5" s="21"/>
      <c r="R5" s="21"/>
      <c r="S5" s="21"/>
      <c r="T5" s="21"/>
      <c r="U5" s="21"/>
      <c r="V5" s="21"/>
      <c r="W5" s="21"/>
      <c r="X5" s="4"/>
    </row>
    <row r="6" spans="1:24" s="4" customFormat="1" ht="15" thickBot="1" x14ac:dyDescent="0.35">
      <c r="I6" s="117"/>
      <c r="J6" s="118"/>
      <c r="K6" s="118"/>
      <c r="L6" s="118"/>
      <c r="M6" s="118"/>
      <c r="N6" s="118"/>
      <c r="O6" s="119"/>
      <c r="P6" s="21"/>
      <c r="Q6" s="21"/>
      <c r="R6" s="21"/>
      <c r="S6" s="21"/>
      <c r="T6" s="21"/>
      <c r="U6" s="21"/>
      <c r="V6" s="21"/>
      <c r="W6" s="21"/>
    </row>
    <row r="7" spans="1:24" s="4" customFormat="1" ht="15.6" thickTop="1" thickBot="1" x14ac:dyDescent="0.35">
      <c r="A7" s="28" t="s">
        <v>59</v>
      </c>
      <c r="B7" s="123" t="s">
        <v>60</v>
      </c>
      <c r="C7" s="123"/>
      <c r="D7" s="123"/>
      <c r="E7" s="123"/>
      <c r="F7" s="123"/>
      <c r="G7" s="123"/>
      <c r="H7" s="123"/>
      <c r="I7" s="120"/>
      <c r="J7" s="121"/>
      <c r="K7" s="121"/>
      <c r="L7" s="121"/>
      <c r="M7" s="121"/>
      <c r="N7" s="121"/>
      <c r="O7" s="122"/>
      <c r="P7" s="21"/>
      <c r="Q7" s="21"/>
      <c r="R7" s="21"/>
      <c r="S7" s="21"/>
      <c r="T7" s="21"/>
      <c r="U7" s="21"/>
      <c r="V7" s="21"/>
      <c r="W7" s="21"/>
    </row>
    <row r="8" spans="1:24" s="4" customFormat="1" ht="15" thickTop="1" x14ac:dyDescent="0.3">
      <c r="B8" s="123"/>
      <c r="C8" s="123"/>
      <c r="D8" s="123"/>
      <c r="E8" s="123"/>
      <c r="F8" s="123"/>
      <c r="G8" s="123"/>
      <c r="H8" s="123"/>
      <c r="I8" s="39"/>
      <c r="J8" s="39"/>
      <c r="K8" s="39"/>
      <c r="L8" s="39"/>
      <c r="M8" s="39"/>
      <c r="N8" s="39"/>
      <c r="O8" s="39"/>
      <c r="P8" s="21"/>
      <c r="Q8" s="21"/>
      <c r="R8" s="21"/>
      <c r="S8" s="21"/>
      <c r="T8" s="21"/>
      <c r="U8" s="21"/>
      <c r="V8" s="21"/>
      <c r="W8" s="21"/>
    </row>
    <row r="9" spans="1:24" ht="15" thickBot="1" x14ac:dyDescent="0.35">
      <c r="A9" s="124" t="s">
        <v>3</v>
      </c>
      <c r="B9" s="124"/>
      <c r="C9" s="126"/>
      <c r="D9" s="126"/>
      <c r="E9" s="12" t="s">
        <v>4</v>
      </c>
      <c r="F9" s="4"/>
      <c r="G9" s="4"/>
      <c r="H9" s="4"/>
      <c r="I9" s="4"/>
      <c r="J9" s="4"/>
      <c r="K9" s="4"/>
      <c r="L9" s="21"/>
      <c r="M9" s="21"/>
      <c r="N9" s="21"/>
      <c r="O9" s="21"/>
      <c r="P9" s="21"/>
      <c r="Q9" s="21"/>
      <c r="R9" s="21"/>
      <c r="S9" s="21"/>
      <c r="T9" s="21"/>
      <c r="U9" s="21"/>
      <c r="V9" s="21"/>
      <c r="W9" s="21"/>
      <c r="X9" s="4"/>
    </row>
    <row r="10" spans="1:24" ht="15" thickBot="1" x14ac:dyDescent="0.35">
      <c r="A10" s="124" t="s">
        <v>6</v>
      </c>
      <c r="B10" s="124"/>
      <c r="C10" s="127"/>
      <c r="D10" s="127"/>
      <c r="E10" s="12" t="s">
        <v>4</v>
      </c>
      <c r="F10" s="4"/>
      <c r="G10" s="4"/>
      <c r="H10" s="4"/>
      <c r="I10" s="4"/>
      <c r="J10" s="4"/>
      <c r="K10" s="4"/>
      <c r="L10" s="21"/>
      <c r="M10" s="21"/>
      <c r="N10" s="21"/>
      <c r="O10" s="21"/>
      <c r="P10" s="21"/>
      <c r="Q10" s="21"/>
      <c r="R10" s="21"/>
      <c r="S10" s="21"/>
      <c r="T10" s="21"/>
      <c r="U10" s="21"/>
      <c r="V10" s="21"/>
      <c r="W10" s="21"/>
      <c r="X10" s="4"/>
    </row>
    <row r="11" spans="1:24" ht="15.6" thickTop="1" thickBot="1" x14ac:dyDescent="0.35">
      <c r="A11" s="28" t="s">
        <v>61</v>
      </c>
      <c r="B11" s="123" t="s">
        <v>62</v>
      </c>
      <c r="C11" s="123"/>
      <c r="D11" s="123"/>
      <c r="E11" s="123"/>
      <c r="F11" s="123"/>
      <c r="G11" s="123"/>
      <c r="H11" s="123"/>
      <c r="I11" s="4"/>
      <c r="J11" s="4"/>
      <c r="K11" s="4"/>
      <c r="L11" s="21"/>
      <c r="M11" s="21"/>
      <c r="N11" s="21"/>
      <c r="O11" s="21"/>
      <c r="P11" s="21"/>
      <c r="Q11" s="21"/>
      <c r="R11" s="21"/>
      <c r="S11" s="21"/>
      <c r="T11" s="21"/>
      <c r="U11" s="21"/>
      <c r="V11" s="21"/>
      <c r="W11" s="21"/>
      <c r="X11" s="4"/>
    </row>
    <row r="12" spans="1:24" s="4" customFormat="1" ht="15" thickTop="1" x14ac:dyDescent="0.3">
      <c r="B12" s="123"/>
      <c r="C12" s="123"/>
      <c r="D12" s="123"/>
      <c r="E12" s="123"/>
      <c r="F12" s="123"/>
      <c r="G12" s="123"/>
      <c r="H12" s="123"/>
      <c r="L12" s="21"/>
      <c r="M12" s="21"/>
      <c r="N12" s="21"/>
      <c r="O12" s="21"/>
      <c r="P12" s="21"/>
      <c r="Q12" s="21"/>
      <c r="R12" s="21"/>
      <c r="S12" s="21"/>
      <c r="T12" s="21"/>
      <c r="U12" s="21"/>
      <c r="V12" s="21"/>
      <c r="W12" s="21"/>
    </row>
    <row r="13" spans="1:24" ht="15" thickBot="1" x14ac:dyDescent="0.35">
      <c r="A13" s="125" t="s">
        <v>63</v>
      </c>
      <c r="B13" s="125"/>
      <c r="C13" s="125"/>
      <c r="D13" s="125"/>
      <c r="E13" s="125"/>
      <c r="F13" s="125"/>
      <c r="G13" s="125"/>
      <c r="H13" s="125"/>
      <c r="I13" s="108"/>
      <c r="J13" s="108"/>
      <c r="K13" s="13" t="s">
        <v>4</v>
      </c>
      <c r="L13" s="21"/>
      <c r="M13" s="21"/>
      <c r="N13" s="21"/>
      <c r="O13" s="21"/>
      <c r="P13" s="21"/>
      <c r="Q13" s="21"/>
      <c r="R13" s="21"/>
      <c r="S13" s="21"/>
      <c r="T13" s="21"/>
      <c r="U13" s="21"/>
      <c r="V13" s="21"/>
      <c r="W13" s="21"/>
      <c r="X13" s="4"/>
    </row>
    <row r="14" spans="1:24" ht="15" thickBot="1" x14ac:dyDescent="0.35">
      <c r="A14" s="125" t="s">
        <v>64</v>
      </c>
      <c r="B14" s="125"/>
      <c r="C14" s="125"/>
      <c r="D14" s="125"/>
      <c r="E14" s="125"/>
      <c r="F14" s="125"/>
      <c r="G14" s="125"/>
      <c r="H14" s="125"/>
      <c r="I14" s="109"/>
      <c r="J14" s="109"/>
      <c r="K14" s="13" t="s">
        <v>4</v>
      </c>
      <c r="L14" s="4"/>
      <c r="M14" s="4"/>
      <c r="N14" s="4"/>
      <c r="O14" s="4"/>
      <c r="P14" s="4"/>
      <c r="Q14" s="4"/>
      <c r="R14" s="4"/>
      <c r="S14" s="4"/>
      <c r="T14" s="4"/>
      <c r="U14" s="4"/>
      <c r="V14" s="4"/>
      <c r="W14" s="4"/>
      <c r="X14" s="4"/>
    </row>
    <row r="15" spans="1:24" ht="15.6" thickTop="1" thickBot="1" x14ac:dyDescent="0.35">
      <c r="A15" s="28" t="s">
        <v>65</v>
      </c>
      <c r="B15" s="4"/>
      <c r="C15" s="4"/>
      <c r="D15" s="4"/>
      <c r="E15" s="4"/>
      <c r="F15" s="4"/>
      <c r="G15" s="4"/>
      <c r="H15" s="4"/>
      <c r="I15" s="4"/>
      <c r="J15" s="4"/>
      <c r="K15" s="4"/>
      <c r="L15" s="4"/>
      <c r="M15" s="4"/>
      <c r="N15" s="4"/>
      <c r="O15" s="4"/>
      <c r="P15" s="4"/>
      <c r="Q15" s="4"/>
      <c r="R15" s="4"/>
      <c r="S15" s="4"/>
      <c r="T15" s="4"/>
      <c r="U15" s="4"/>
      <c r="V15" s="4"/>
      <c r="W15" s="4"/>
      <c r="X15" s="4"/>
    </row>
    <row r="16" spans="1:24" ht="15" thickTop="1" x14ac:dyDescent="0.3">
      <c r="A16" s="94" t="s">
        <v>66</v>
      </c>
      <c r="B16" s="94"/>
      <c r="C16" s="94"/>
      <c r="D16" s="94"/>
      <c r="E16" s="94"/>
      <c r="F16" s="94"/>
      <c r="G16" s="94"/>
      <c r="H16" s="94"/>
      <c r="I16" s="41"/>
      <c r="J16" s="41"/>
      <c r="K16" s="4"/>
      <c r="L16" s="4"/>
      <c r="M16" s="4"/>
      <c r="N16" s="4"/>
      <c r="O16" s="4"/>
      <c r="P16" s="4"/>
      <c r="Q16" s="4"/>
      <c r="R16" s="4"/>
      <c r="S16" s="4"/>
      <c r="T16" s="4"/>
      <c r="U16" s="4"/>
      <c r="V16" s="4"/>
      <c r="W16" s="4"/>
      <c r="X16" s="4"/>
    </row>
    <row r="17" spans="1:24" x14ac:dyDescent="0.3">
      <c r="A17" s="37" t="s">
        <v>11</v>
      </c>
      <c r="B17" s="25">
        <v>0</v>
      </c>
      <c r="C17" s="37" t="s">
        <v>12</v>
      </c>
      <c r="D17" s="4"/>
      <c r="E17" s="36" t="s">
        <v>67</v>
      </c>
      <c r="F17" s="37"/>
      <c r="G17" s="4"/>
      <c r="H17" s="4"/>
      <c r="I17" s="113"/>
      <c r="J17" s="113"/>
      <c r="K17" s="4" t="s">
        <v>4</v>
      </c>
      <c r="L17" s="4"/>
      <c r="M17" s="4"/>
      <c r="N17" s="4"/>
      <c r="O17" s="4"/>
      <c r="P17" s="4"/>
      <c r="Q17" s="4"/>
      <c r="R17" s="4"/>
      <c r="S17" s="4"/>
      <c r="T17" s="4"/>
      <c r="U17" s="4"/>
      <c r="V17" s="4"/>
      <c r="W17" s="4"/>
      <c r="X17" s="4"/>
    </row>
    <row r="18" spans="1:24" x14ac:dyDescent="0.3">
      <c r="A18" s="37" t="s">
        <v>11</v>
      </c>
      <c r="B18" s="26" t="s">
        <v>105</v>
      </c>
      <c r="C18" s="37" t="s">
        <v>12</v>
      </c>
      <c r="D18" s="4"/>
      <c r="E18" s="36" t="s">
        <v>67</v>
      </c>
      <c r="F18" s="37"/>
      <c r="G18" s="4"/>
      <c r="H18" s="4"/>
      <c r="I18" s="113"/>
      <c r="J18" s="113"/>
      <c r="K18" s="4" t="s">
        <v>4</v>
      </c>
      <c r="L18" s="4"/>
      <c r="M18" s="4"/>
      <c r="N18" s="4"/>
      <c r="O18" s="4"/>
      <c r="P18" s="4"/>
      <c r="Q18" s="4"/>
      <c r="R18" s="4"/>
      <c r="S18" s="4"/>
      <c r="T18" s="4"/>
      <c r="U18" s="4"/>
      <c r="V18" s="4"/>
      <c r="W18" s="4"/>
      <c r="X18" s="4"/>
    </row>
    <row r="19" spans="1:24" x14ac:dyDescent="0.3">
      <c r="A19" s="37" t="s">
        <v>11</v>
      </c>
      <c r="B19" s="26" t="s">
        <v>106</v>
      </c>
      <c r="C19" s="37" t="s">
        <v>12</v>
      </c>
      <c r="D19" s="4"/>
      <c r="E19" s="36" t="s">
        <v>67</v>
      </c>
      <c r="F19" s="37"/>
      <c r="G19" s="4"/>
      <c r="H19" s="4"/>
      <c r="I19" s="113"/>
      <c r="J19" s="113"/>
      <c r="K19" s="4" t="s">
        <v>4</v>
      </c>
      <c r="L19" s="4"/>
      <c r="M19" s="4"/>
      <c r="N19" s="4"/>
      <c r="O19" s="4"/>
      <c r="P19" s="4"/>
      <c r="Q19" s="4"/>
      <c r="R19" s="4"/>
      <c r="S19" s="4"/>
      <c r="T19" s="4"/>
      <c r="U19" s="4"/>
      <c r="V19" s="4"/>
      <c r="W19" s="4"/>
      <c r="X19" s="4"/>
    </row>
    <row r="20" spans="1:24" x14ac:dyDescent="0.3">
      <c r="A20" s="37" t="s">
        <v>11</v>
      </c>
      <c r="B20" s="25">
        <v>19</v>
      </c>
      <c r="C20" s="37" t="s">
        <v>12</v>
      </c>
      <c r="D20" s="4"/>
      <c r="E20" s="36" t="s">
        <v>67</v>
      </c>
      <c r="F20" s="37"/>
      <c r="G20" s="4"/>
      <c r="H20" s="4"/>
      <c r="I20" s="113"/>
      <c r="J20" s="113"/>
      <c r="K20" s="4" t="s">
        <v>4</v>
      </c>
      <c r="L20" s="4"/>
      <c r="M20" s="4"/>
      <c r="N20" s="4"/>
      <c r="O20" s="4"/>
      <c r="P20" s="4"/>
      <c r="Q20" s="4"/>
      <c r="R20" s="4"/>
      <c r="S20" s="4"/>
      <c r="T20" s="4"/>
      <c r="U20" s="4"/>
      <c r="V20" s="4"/>
      <c r="W20" s="4"/>
      <c r="X20" s="4"/>
    </row>
    <row r="21" spans="1:24" x14ac:dyDescent="0.3">
      <c r="A21" s="37" t="s">
        <v>11</v>
      </c>
      <c r="B21" s="25">
        <v>26</v>
      </c>
      <c r="C21" s="37" t="s">
        <v>12</v>
      </c>
      <c r="D21" s="4"/>
      <c r="E21" s="36" t="s">
        <v>67</v>
      </c>
      <c r="F21" s="4"/>
      <c r="G21" s="4"/>
      <c r="H21" s="4"/>
      <c r="I21" s="113" t="s">
        <v>68</v>
      </c>
      <c r="J21" s="113"/>
      <c r="K21" s="4"/>
      <c r="L21" s="4"/>
      <c r="M21" s="4"/>
      <c r="N21" s="4"/>
      <c r="O21" s="4"/>
      <c r="P21" s="4"/>
      <c r="Q21" s="4"/>
      <c r="R21" s="4"/>
      <c r="S21" s="4"/>
      <c r="T21" s="4"/>
      <c r="U21" s="4"/>
      <c r="V21" s="4"/>
      <c r="W21" s="4"/>
      <c r="X21" s="4"/>
    </row>
    <row r="22" spans="1:24" x14ac:dyDescent="0.3">
      <c r="A22" s="4"/>
      <c r="B22" s="4"/>
      <c r="C22" s="4"/>
      <c r="D22" s="4"/>
      <c r="E22" s="4"/>
      <c r="F22" s="4"/>
      <c r="G22" s="4"/>
      <c r="H22" s="4"/>
      <c r="I22" s="4"/>
      <c r="J22" s="4"/>
      <c r="K22" s="4"/>
      <c r="L22" s="4"/>
      <c r="M22" s="4"/>
      <c r="N22" s="4"/>
      <c r="O22" s="4"/>
      <c r="P22" s="4"/>
      <c r="Q22" s="4"/>
      <c r="R22" s="4"/>
      <c r="S22" s="4"/>
      <c r="T22" s="4"/>
      <c r="U22" s="4"/>
      <c r="V22" s="4"/>
      <c r="W22" s="4"/>
      <c r="X22" s="4"/>
    </row>
    <row r="23" spans="1:24" x14ac:dyDescent="0.3">
      <c r="A23" s="4"/>
      <c r="B23" s="4"/>
      <c r="C23" s="4"/>
      <c r="D23" s="4"/>
      <c r="E23" s="4"/>
      <c r="F23" s="4"/>
      <c r="G23" s="4"/>
      <c r="H23" s="4"/>
      <c r="I23" s="4"/>
      <c r="J23" s="4"/>
      <c r="K23" s="4"/>
      <c r="L23" s="4"/>
      <c r="M23" s="4"/>
      <c r="N23" s="4"/>
      <c r="O23" s="4"/>
      <c r="P23" s="4"/>
      <c r="Q23" s="4"/>
      <c r="R23" s="4"/>
      <c r="S23" s="4"/>
      <c r="T23" s="4"/>
      <c r="U23" s="4"/>
      <c r="V23" s="4"/>
      <c r="W23" s="4"/>
      <c r="X23" s="4"/>
    </row>
    <row r="24" spans="1:24" x14ac:dyDescent="0.3">
      <c r="A24" s="4"/>
      <c r="B24" s="4"/>
      <c r="C24" s="4"/>
      <c r="D24" s="4"/>
      <c r="E24" s="4"/>
      <c r="F24" s="4"/>
      <c r="G24" s="4"/>
      <c r="H24" s="4"/>
      <c r="I24" s="4"/>
      <c r="J24" s="4"/>
      <c r="K24" s="4"/>
      <c r="L24" s="4"/>
      <c r="M24" s="4"/>
      <c r="N24" s="4"/>
      <c r="O24" s="4"/>
      <c r="P24" s="4"/>
      <c r="Q24" s="4"/>
      <c r="R24" s="4"/>
      <c r="S24" s="4"/>
      <c r="T24" s="4"/>
      <c r="U24" s="4"/>
      <c r="V24" s="4"/>
      <c r="W24" s="4"/>
      <c r="X24" s="4"/>
    </row>
    <row r="25" spans="1:24" x14ac:dyDescent="0.3">
      <c r="A25" s="4"/>
      <c r="B25" s="4"/>
      <c r="C25" s="4"/>
      <c r="D25" s="4"/>
      <c r="E25" s="4"/>
      <c r="F25" s="4"/>
      <c r="G25" s="4"/>
      <c r="H25" s="4"/>
      <c r="I25" s="4"/>
      <c r="J25" s="4"/>
      <c r="K25" s="4"/>
      <c r="L25" s="4"/>
      <c r="M25" s="4"/>
      <c r="N25" s="4"/>
      <c r="O25" s="4"/>
      <c r="P25" s="4"/>
      <c r="Q25" s="4"/>
      <c r="R25" s="4"/>
      <c r="S25" s="4"/>
      <c r="T25" s="4"/>
      <c r="U25" s="4"/>
      <c r="V25" s="4"/>
      <c r="W25" s="4"/>
      <c r="X25" s="4"/>
    </row>
    <row r="26" spans="1:24" x14ac:dyDescent="0.3">
      <c r="A26" s="4"/>
      <c r="B26" s="4"/>
      <c r="C26" s="4"/>
      <c r="D26" s="4"/>
      <c r="E26" s="4"/>
      <c r="F26" s="4"/>
      <c r="G26" s="4"/>
      <c r="H26" s="4"/>
      <c r="I26" s="4"/>
      <c r="J26" s="4"/>
      <c r="K26" s="4"/>
      <c r="L26" s="4"/>
      <c r="M26" s="4"/>
      <c r="N26" s="4"/>
      <c r="O26" s="4"/>
      <c r="P26" s="4"/>
      <c r="Q26" s="4"/>
      <c r="R26" s="4"/>
      <c r="S26" s="4"/>
      <c r="T26" s="4"/>
      <c r="U26" s="4"/>
      <c r="V26" s="4"/>
      <c r="W26" s="4"/>
      <c r="X26" s="4"/>
    </row>
    <row r="27" spans="1:24" x14ac:dyDescent="0.3">
      <c r="A27" s="4"/>
      <c r="B27" s="4"/>
      <c r="C27" s="4"/>
      <c r="D27" s="4"/>
      <c r="E27" s="4"/>
      <c r="F27" s="4"/>
      <c r="G27" s="4"/>
      <c r="H27" s="4"/>
      <c r="I27" s="4"/>
      <c r="J27" s="4"/>
      <c r="K27" s="4"/>
      <c r="L27" s="4"/>
      <c r="M27" s="4"/>
      <c r="N27" s="4"/>
      <c r="O27" s="4"/>
      <c r="P27" s="4"/>
      <c r="Q27" s="4"/>
      <c r="R27" s="4"/>
      <c r="S27" s="4"/>
      <c r="T27" s="4"/>
      <c r="U27" s="4"/>
      <c r="V27" s="4"/>
      <c r="W27" s="4"/>
      <c r="X27" s="4"/>
    </row>
    <row r="28" spans="1:24" x14ac:dyDescent="0.3">
      <c r="A28" s="4"/>
      <c r="B28" s="4"/>
      <c r="C28" s="4"/>
      <c r="D28" s="4"/>
      <c r="E28" s="4"/>
      <c r="F28" s="4"/>
      <c r="G28" s="4"/>
      <c r="H28" s="4"/>
      <c r="I28" s="4"/>
      <c r="J28" s="4"/>
      <c r="K28" s="4"/>
      <c r="L28" s="4"/>
      <c r="M28" s="4"/>
      <c r="N28" s="4"/>
      <c r="O28" s="4"/>
      <c r="P28" s="4"/>
      <c r="Q28" s="4"/>
      <c r="R28" s="4"/>
      <c r="S28" s="4"/>
      <c r="T28" s="4"/>
      <c r="U28" s="4"/>
      <c r="V28" s="4"/>
      <c r="W28" s="4"/>
      <c r="X28" s="4"/>
    </row>
    <row r="29" spans="1:24" x14ac:dyDescent="0.3">
      <c r="A29" s="4"/>
      <c r="B29" s="4"/>
      <c r="C29" s="4"/>
      <c r="D29" s="4"/>
      <c r="E29" s="4"/>
      <c r="F29" s="4"/>
      <c r="G29" s="4"/>
      <c r="H29" s="4"/>
      <c r="I29" s="4"/>
      <c r="J29" s="4"/>
      <c r="K29" s="4"/>
      <c r="L29" s="4"/>
      <c r="M29" s="4"/>
      <c r="N29" s="4"/>
      <c r="O29" s="4"/>
      <c r="P29" s="4"/>
      <c r="Q29" s="4"/>
      <c r="R29" s="4"/>
      <c r="S29" s="4"/>
      <c r="T29" s="4"/>
      <c r="U29" s="4"/>
      <c r="V29" s="4"/>
      <c r="W29" s="4"/>
      <c r="X29" s="4"/>
    </row>
    <row r="30" spans="1:24" x14ac:dyDescent="0.3">
      <c r="A30" s="4"/>
      <c r="B30" s="4"/>
      <c r="C30" s="4"/>
      <c r="D30" s="4"/>
      <c r="E30" s="4"/>
      <c r="F30" s="4"/>
      <c r="G30" s="4"/>
      <c r="H30" s="4"/>
      <c r="I30" s="4"/>
      <c r="J30" s="4"/>
      <c r="K30" s="4"/>
      <c r="L30" s="4"/>
      <c r="M30" s="4"/>
      <c r="N30" s="4"/>
      <c r="O30" s="4"/>
      <c r="P30" s="4"/>
      <c r="Q30" s="4"/>
      <c r="R30" s="4"/>
      <c r="S30" s="4"/>
      <c r="T30" s="4"/>
      <c r="U30" s="4"/>
      <c r="V30" s="4"/>
      <c r="W30" s="4"/>
      <c r="X30" s="4"/>
    </row>
  </sheetData>
  <mergeCells count="21">
    <mergeCell ref="I19:J19"/>
    <mergeCell ref="I20:J20"/>
    <mergeCell ref="I21:J21"/>
    <mergeCell ref="A5:H5"/>
    <mergeCell ref="I2:O7"/>
    <mergeCell ref="B7:H8"/>
    <mergeCell ref="A9:B9"/>
    <mergeCell ref="A10:B10"/>
    <mergeCell ref="B11:H12"/>
    <mergeCell ref="A13:H13"/>
    <mergeCell ref="A14:H14"/>
    <mergeCell ref="A16:H16"/>
    <mergeCell ref="I17:J17"/>
    <mergeCell ref="I18:J18"/>
    <mergeCell ref="C9:D9"/>
    <mergeCell ref="C10:D10"/>
    <mergeCell ref="I13:J13"/>
    <mergeCell ref="I14:J14"/>
    <mergeCell ref="A1:E1"/>
    <mergeCell ref="A3:B3"/>
    <mergeCell ref="C3:G3"/>
  </mergeCells>
  <pageMargins left="0.7" right="0.7" top="0.75" bottom="0.75" header="0.3" footer="0.3"/>
  <pageSetup paperSize="9" scale="85" orientation="landscape" r:id="rId1"/>
  <ignoredErrors>
    <ignoredError sqref="B18:B1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C493E950AB8B4DACE7CA84E2338B1D" ma:contentTypeVersion="12" ma:contentTypeDescription="Create a new document." ma:contentTypeScope="" ma:versionID="347b8a14181ec971427bae7e82a44afd">
  <xsd:schema xmlns:xsd="http://www.w3.org/2001/XMLSchema" xmlns:xs="http://www.w3.org/2001/XMLSchema" xmlns:p="http://schemas.microsoft.com/office/2006/metadata/properties" xmlns:ns2="a68f36eb-63e4-493f-9be9-d1210a20cfbf" xmlns:ns3="f8c9381a-14af-4338-8dec-fa93767d0380" targetNamespace="http://schemas.microsoft.com/office/2006/metadata/properties" ma:root="true" ma:fieldsID="ce5673da33cac5c7e7bbd691c873a79f" ns2:_="" ns3:_="">
    <xsd:import namespace="a68f36eb-63e4-493f-9be9-d1210a20cfbf"/>
    <xsd:import namespace="f8c9381a-14af-4338-8dec-fa93767d038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8f36eb-63e4-493f-9be9-d1210a20cf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8c9381a-14af-4338-8dec-fa93767d038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C5A945-7077-45D8-AC3F-37D8010E5A01}">
  <ds:schemaRef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purl.org/dc/dcmitype/"/>
    <ds:schemaRef ds:uri="http://schemas.microsoft.com/office/2006/metadata/properties"/>
    <ds:schemaRef ds:uri="f8c9381a-14af-4338-8dec-fa93767d0380"/>
    <ds:schemaRef ds:uri="http://purl.org/dc/elements/1.1/"/>
    <ds:schemaRef ds:uri="a68f36eb-63e4-493f-9be9-d1210a20cfbf"/>
    <ds:schemaRef ds:uri="http://www.w3.org/XML/1998/namespace"/>
  </ds:schemaRefs>
</ds:datastoreItem>
</file>

<file path=customXml/itemProps2.xml><?xml version="1.0" encoding="utf-8"?>
<ds:datastoreItem xmlns:ds="http://schemas.openxmlformats.org/officeDocument/2006/customXml" ds:itemID="{5ADDC5EA-6D2C-42E8-91EB-ED04CEA05B10}">
  <ds:schemaRefs>
    <ds:schemaRef ds:uri="http://schemas.microsoft.com/sharepoint/v3/contenttype/forms"/>
  </ds:schemaRefs>
</ds:datastoreItem>
</file>

<file path=customXml/itemProps3.xml><?xml version="1.0" encoding="utf-8"?>
<ds:datastoreItem xmlns:ds="http://schemas.openxmlformats.org/officeDocument/2006/customXml" ds:itemID="{70DD87DE-8B15-4968-9726-FAEF7EE080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Instructions</vt:lpstr>
      <vt:lpstr>Sheet1</vt:lpstr>
      <vt:lpstr>Sheet2</vt:lpstr>
    </vt:vector>
  </TitlesOfParts>
  <Manager/>
  <Company>Commonwealth Secretariat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COMSEC</dc:creator>
  <cp:keywords/>
  <dc:description/>
  <cp:lastModifiedBy>Coffie, Raymond</cp:lastModifiedBy>
  <cp:revision/>
  <dcterms:created xsi:type="dcterms:W3CDTF">2014-06-09T10:08:05Z</dcterms:created>
  <dcterms:modified xsi:type="dcterms:W3CDTF">2020-07-22T12:10:09Z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0x01010084C493E950AB8B4DACE7CA84E2338B1D</vt:lpwstr>
  </property>
  <property fmtid="{D5CDD505-2E9C-101B-9397-08002B2CF9AE}" pid="3" name="Order">
    <vt:r8>2685000</vt:r8>
  </property>
</Properties>
</file>